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Total Rankings" sheetId="5" r:id="rId1"/>
    <sheet name="Data" sheetId="1" r:id="rId2"/>
    <sheet name="Positional Adjustments" sheetId="2" r:id="rId3"/>
    <sheet name="Level Averages" sheetId="3" r:id="rId4"/>
    <sheet name="Sheet2" sheetId="4" r:id="rId5"/>
  </sheets>
  <definedNames>
    <definedName name="_xlnm._FilterDatabase" localSheetId="1" hidden="1">Data!$A$1:$S$112</definedName>
    <definedName name="_xlnm._FilterDatabase" localSheetId="0" hidden="1">'Total Rankings'!$A$1:$I$1</definedName>
  </definedNames>
  <calcPr calcId="125725" concurrentCalc="0"/>
</workbook>
</file>

<file path=xl/calcChain.xml><?xml version="1.0" encoding="utf-8"?>
<calcChain xmlns="http://schemas.openxmlformats.org/spreadsheetml/2006/main">
  <c r="D8" i="5"/>
  <c r="K54" i="1"/>
  <c r="N54"/>
  <c r="L54"/>
  <c r="O54"/>
  <c r="M54"/>
  <c r="P54"/>
  <c r="J54"/>
  <c r="Q54"/>
  <c r="R54"/>
  <c r="S54"/>
  <c r="E8" i="5"/>
  <c r="K55" i="1"/>
  <c r="N55"/>
  <c r="L55"/>
  <c r="O55"/>
  <c r="M55"/>
  <c r="P55"/>
  <c r="J55"/>
  <c r="Q55"/>
  <c r="R55"/>
  <c r="S55"/>
  <c r="F8" i="5"/>
  <c r="G8"/>
  <c r="D23"/>
  <c r="E23"/>
  <c r="F23"/>
  <c r="G23"/>
  <c r="D24"/>
  <c r="E24"/>
  <c r="F24"/>
  <c r="G24"/>
  <c r="D25"/>
  <c r="E25"/>
  <c r="F25"/>
  <c r="G25"/>
  <c r="D26"/>
  <c r="E26"/>
  <c r="F26"/>
  <c r="G26"/>
  <c r="D27"/>
  <c r="E27"/>
  <c r="F27"/>
  <c r="G27"/>
  <c r="D28"/>
  <c r="E28"/>
  <c r="F28"/>
  <c r="G28"/>
  <c r="D29"/>
  <c r="E29"/>
  <c r="F29"/>
  <c r="G29"/>
  <c r="D30"/>
  <c r="E30"/>
  <c r="F30"/>
  <c r="G30"/>
  <c r="D31"/>
  <c r="E31"/>
  <c r="F31"/>
  <c r="G31"/>
  <c r="D32"/>
  <c r="E32"/>
  <c r="F32"/>
  <c r="G32"/>
  <c r="D33"/>
  <c r="E33"/>
  <c r="F33"/>
  <c r="G33"/>
  <c r="K49" i="1"/>
  <c r="N49"/>
  <c r="L49"/>
  <c r="O49"/>
  <c r="M49"/>
  <c r="P49"/>
  <c r="J49"/>
  <c r="Q49"/>
  <c r="R49"/>
  <c r="S49"/>
  <c r="D34" i="5"/>
  <c r="K50" i="1"/>
  <c r="N50"/>
  <c r="L50"/>
  <c r="O50"/>
  <c r="M50"/>
  <c r="P50"/>
  <c r="J50"/>
  <c r="Q50"/>
  <c r="R50"/>
  <c r="S50"/>
  <c r="E34" i="5"/>
  <c r="K51" i="1"/>
  <c r="N51"/>
  <c r="L51"/>
  <c r="O51"/>
  <c r="M51"/>
  <c r="P51"/>
  <c r="J51"/>
  <c r="Q51"/>
  <c r="R51"/>
  <c r="S51"/>
  <c r="F34" i="5"/>
  <c r="G34"/>
  <c r="D35"/>
  <c r="E35"/>
  <c r="F35"/>
  <c r="G35"/>
  <c r="D36"/>
  <c r="E36"/>
  <c r="F36"/>
  <c r="G36"/>
  <c r="D37"/>
  <c r="E37"/>
  <c r="F37"/>
  <c r="G37"/>
  <c r="D38"/>
  <c r="E38"/>
  <c r="F38"/>
  <c r="G38"/>
  <c r="D39"/>
  <c r="E39"/>
  <c r="F39"/>
  <c r="G39"/>
  <c r="D40"/>
  <c r="E40"/>
  <c r="F40"/>
  <c r="G40"/>
  <c r="D41"/>
  <c r="E41"/>
  <c r="F41"/>
  <c r="G41"/>
  <c r="D42"/>
  <c r="E42"/>
  <c r="F42"/>
  <c r="G42"/>
  <c r="D43"/>
  <c r="E43"/>
  <c r="F43"/>
  <c r="G43"/>
  <c r="D44"/>
  <c r="E44"/>
  <c r="F44"/>
  <c r="G44"/>
  <c r="D45"/>
  <c r="E45"/>
  <c r="F45"/>
  <c r="G45"/>
  <c r="D46"/>
  <c r="E46"/>
  <c r="F46"/>
  <c r="G46"/>
  <c r="D47"/>
  <c r="E47"/>
  <c r="F47"/>
  <c r="G47"/>
  <c r="D48"/>
  <c r="E48"/>
  <c r="F48"/>
  <c r="G48"/>
  <c r="D49"/>
  <c r="E49"/>
  <c r="F49"/>
  <c r="G49"/>
  <c r="D50"/>
  <c r="E50"/>
  <c r="F50"/>
  <c r="G50"/>
  <c r="D51"/>
  <c r="E51"/>
  <c r="F51"/>
  <c r="G51"/>
  <c r="D52"/>
  <c r="E52"/>
  <c r="F52"/>
  <c r="G52"/>
  <c r="D53"/>
  <c r="E53"/>
  <c r="F53"/>
  <c r="G53"/>
  <c r="D54"/>
  <c r="E54"/>
  <c r="F54"/>
  <c r="G54"/>
  <c r="D55"/>
  <c r="K53" i="1"/>
  <c r="N53"/>
  <c r="L53"/>
  <c r="O53"/>
  <c r="M53"/>
  <c r="P53"/>
  <c r="J53"/>
  <c r="Q53"/>
  <c r="R53"/>
  <c r="S53"/>
  <c r="E55" i="5"/>
  <c r="F55"/>
  <c r="G55"/>
  <c r="D12"/>
  <c r="E12"/>
  <c r="F12"/>
  <c r="G12"/>
  <c r="J52" i="1"/>
  <c r="K52"/>
  <c r="L52"/>
  <c r="M52"/>
  <c r="N52"/>
  <c r="O52"/>
  <c r="P52"/>
  <c r="Q52"/>
  <c r="R52"/>
  <c r="S52"/>
  <c r="R43"/>
  <c r="K43"/>
  <c r="N43"/>
  <c r="L43"/>
  <c r="O43"/>
  <c r="M43"/>
  <c r="P43"/>
  <c r="J43"/>
  <c r="Q43"/>
  <c r="S43"/>
  <c r="R42"/>
  <c r="K42"/>
  <c r="N42"/>
  <c r="L42"/>
  <c r="O42"/>
  <c r="M42"/>
  <c r="P42"/>
  <c r="J42"/>
  <c r="Q42"/>
  <c r="S42"/>
  <c r="D13" i="5"/>
  <c r="R44" i="1"/>
  <c r="J44"/>
  <c r="Q44"/>
  <c r="K44"/>
  <c r="N44"/>
  <c r="L44"/>
  <c r="O44"/>
  <c r="M44"/>
  <c r="P44"/>
  <c r="S44"/>
  <c r="E13" i="5"/>
  <c r="R45" i="1"/>
  <c r="K45"/>
  <c r="N45"/>
  <c r="L45"/>
  <c r="O45"/>
  <c r="M45"/>
  <c r="P45"/>
  <c r="J45"/>
  <c r="Q45"/>
  <c r="S45"/>
  <c r="F13" i="5"/>
  <c r="G13"/>
  <c r="R34" i="1"/>
  <c r="K34"/>
  <c r="N34"/>
  <c r="L34"/>
  <c r="O34"/>
  <c r="M34"/>
  <c r="P34"/>
  <c r="J34"/>
  <c r="Q34"/>
  <c r="S34"/>
  <c r="R33"/>
  <c r="K33"/>
  <c r="N33"/>
  <c r="L33"/>
  <c r="O33"/>
  <c r="M33"/>
  <c r="P33"/>
  <c r="J33"/>
  <c r="Q33"/>
  <c r="S33"/>
  <c r="R32"/>
  <c r="K32"/>
  <c r="N32"/>
  <c r="L32"/>
  <c r="O32"/>
  <c r="M32"/>
  <c r="P32"/>
  <c r="J32"/>
  <c r="Q32"/>
  <c r="S32"/>
  <c r="R31"/>
  <c r="K31"/>
  <c r="N31"/>
  <c r="L31"/>
  <c r="O31"/>
  <c r="M31"/>
  <c r="P31"/>
  <c r="J31"/>
  <c r="Q31"/>
  <c r="S31"/>
  <c r="M15"/>
  <c r="P15"/>
  <c r="M16"/>
  <c r="P16"/>
  <c r="M17"/>
  <c r="P17"/>
  <c r="M18"/>
  <c r="P18"/>
  <c r="M19"/>
  <c r="P19"/>
  <c r="M20"/>
  <c r="P20"/>
  <c r="M21"/>
  <c r="P21"/>
  <c r="M22"/>
  <c r="P22"/>
  <c r="M23"/>
  <c r="P23"/>
  <c r="M24"/>
  <c r="P24"/>
  <c r="M25"/>
  <c r="P25"/>
  <c r="M26"/>
  <c r="P26"/>
  <c r="M27"/>
  <c r="P27"/>
  <c r="M28"/>
  <c r="P28"/>
  <c r="M29"/>
  <c r="P29"/>
  <c r="M30"/>
  <c r="P30"/>
  <c r="M14"/>
  <c r="P14"/>
  <c r="R20"/>
  <c r="K20"/>
  <c r="N20"/>
  <c r="L20"/>
  <c r="O20"/>
  <c r="J20"/>
  <c r="Q20"/>
  <c r="S20"/>
  <c r="R19"/>
  <c r="K19"/>
  <c r="N19"/>
  <c r="L19"/>
  <c r="O19"/>
  <c r="J19"/>
  <c r="Q19"/>
  <c r="S19"/>
  <c r="R22"/>
  <c r="K22"/>
  <c r="N22"/>
  <c r="L22"/>
  <c r="O22"/>
  <c r="J22"/>
  <c r="Q22"/>
  <c r="S22"/>
  <c r="R11"/>
  <c r="K11"/>
  <c r="N11"/>
  <c r="L11"/>
  <c r="O11"/>
  <c r="M11"/>
  <c r="P11"/>
  <c r="J11"/>
  <c r="Q11"/>
  <c r="S11"/>
  <c r="R10"/>
  <c r="K10"/>
  <c r="N10"/>
  <c r="L10"/>
  <c r="O10"/>
  <c r="M10"/>
  <c r="P10"/>
  <c r="J10"/>
  <c r="Q10"/>
  <c r="S10"/>
  <c r="R25"/>
  <c r="K25"/>
  <c r="N25"/>
  <c r="L25"/>
  <c r="O25"/>
  <c r="J25"/>
  <c r="Q25"/>
  <c r="S25"/>
  <c r="R26"/>
  <c r="K26"/>
  <c r="N26"/>
  <c r="L26"/>
  <c r="O26"/>
  <c r="J26"/>
  <c r="Q26"/>
  <c r="S26"/>
  <c r="R28"/>
  <c r="K28"/>
  <c r="N28"/>
  <c r="L28"/>
  <c r="O28"/>
  <c r="J28"/>
  <c r="Q28"/>
  <c r="S28"/>
  <c r="R27"/>
  <c r="K27"/>
  <c r="N27"/>
  <c r="L27"/>
  <c r="O27"/>
  <c r="J27"/>
  <c r="Q27"/>
  <c r="S27"/>
  <c r="M7"/>
  <c r="P7"/>
  <c r="M8"/>
  <c r="P8"/>
  <c r="M9"/>
  <c r="P9"/>
  <c r="M12"/>
  <c r="P12"/>
  <c r="M13"/>
  <c r="P13"/>
  <c r="M6"/>
  <c r="P6"/>
  <c r="R2"/>
  <c r="K2"/>
  <c r="N2"/>
  <c r="L2"/>
  <c r="O2"/>
  <c r="M2"/>
  <c r="P2"/>
  <c r="J2"/>
  <c r="Q2"/>
  <c r="S2"/>
  <c r="D10" i="5"/>
  <c r="R12" i="1"/>
  <c r="K12"/>
  <c r="N12"/>
  <c r="L12"/>
  <c r="O12"/>
  <c r="J12"/>
  <c r="Q12"/>
  <c r="S12"/>
  <c r="J13"/>
  <c r="Q13"/>
  <c r="K13"/>
  <c r="N13"/>
  <c r="L13"/>
  <c r="O13"/>
  <c r="R13"/>
  <c r="S13"/>
  <c r="R14"/>
  <c r="K14"/>
  <c r="N14"/>
  <c r="L14"/>
  <c r="O14"/>
  <c r="J14"/>
  <c r="Q14"/>
  <c r="S14"/>
  <c r="K15"/>
  <c r="N15"/>
  <c r="L15"/>
  <c r="O15"/>
  <c r="J15"/>
  <c r="Q15"/>
  <c r="R15"/>
  <c r="S15"/>
  <c r="K16"/>
  <c r="N16"/>
  <c r="L16"/>
  <c r="O16"/>
  <c r="J16"/>
  <c r="Q16"/>
  <c r="R16"/>
  <c r="S16"/>
  <c r="K17"/>
  <c r="N17"/>
  <c r="L17"/>
  <c r="O17"/>
  <c r="J17"/>
  <c r="Q17"/>
  <c r="R17"/>
  <c r="S17"/>
  <c r="J18"/>
  <c r="Q18"/>
  <c r="K18"/>
  <c r="N18"/>
  <c r="L18"/>
  <c r="O18"/>
  <c r="R18"/>
  <c r="S18"/>
  <c r="J21"/>
  <c r="Q21"/>
  <c r="K21"/>
  <c r="N21"/>
  <c r="L21"/>
  <c r="O21"/>
  <c r="R21"/>
  <c r="S21"/>
  <c r="J23"/>
  <c r="Q23"/>
  <c r="K23"/>
  <c r="N23"/>
  <c r="L23"/>
  <c r="O23"/>
  <c r="R23"/>
  <c r="S23"/>
  <c r="J24"/>
  <c r="Q24"/>
  <c r="K24"/>
  <c r="N24"/>
  <c r="L24"/>
  <c r="O24"/>
  <c r="R24"/>
  <c r="S24"/>
  <c r="K29"/>
  <c r="N29"/>
  <c r="L29"/>
  <c r="O29"/>
  <c r="J29"/>
  <c r="Q29"/>
  <c r="R29"/>
  <c r="S29"/>
  <c r="K30"/>
  <c r="N30"/>
  <c r="L30"/>
  <c r="O30"/>
  <c r="J30"/>
  <c r="Q30"/>
  <c r="R30"/>
  <c r="S30"/>
  <c r="J35"/>
  <c r="Q35"/>
  <c r="K35"/>
  <c r="N35"/>
  <c r="L35"/>
  <c r="O35"/>
  <c r="M35"/>
  <c r="P35"/>
  <c r="R35"/>
  <c r="S35"/>
  <c r="J36"/>
  <c r="Q36"/>
  <c r="K36"/>
  <c r="N36"/>
  <c r="L36"/>
  <c r="O36"/>
  <c r="M36"/>
  <c r="P36"/>
  <c r="R36"/>
  <c r="S36"/>
  <c r="K37"/>
  <c r="N37"/>
  <c r="L37"/>
  <c r="O37"/>
  <c r="M37"/>
  <c r="P37"/>
  <c r="J37"/>
  <c r="Q37"/>
  <c r="R37"/>
  <c r="S37"/>
  <c r="K38"/>
  <c r="N38"/>
  <c r="L38"/>
  <c r="O38"/>
  <c r="M38"/>
  <c r="P38"/>
  <c r="J38"/>
  <c r="Q38"/>
  <c r="R38"/>
  <c r="S38"/>
  <c r="K39"/>
  <c r="N39"/>
  <c r="L39"/>
  <c r="O39"/>
  <c r="M39"/>
  <c r="P39"/>
  <c r="J39"/>
  <c r="Q39"/>
  <c r="R39"/>
  <c r="S39"/>
  <c r="K40"/>
  <c r="N40"/>
  <c r="L40"/>
  <c r="O40"/>
  <c r="M40"/>
  <c r="P40"/>
  <c r="J40"/>
  <c r="Q40"/>
  <c r="R40"/>
  <c r="S40"/>
  <c r="K41"/>
  <c r="N41"/>
  <c r="L41"/>
  <c r="O41"/>
  <c r="M41"/>
  <c r="P41"/>
  <c r="J41"/>
  <c r="Q41"/>
  <c r="R41"/>
  <c r="S41"/>
  <c r="K46"/>
  <c r="N46"/>
  <c r="L46"/>
  <c r="O46"/>
  <c r="M46"/>
  <c r="P46"/>
  <c r="J46"/>
  <c r="Q46"/>
  <c r="R46"/>
  <c r="S46"/>
  <c r="K47"/>
  <c r="N47"/>
  <c r="L47"/>
  <c r="O47"/>
  <c r="M47"/>
  <c r="P47"/>
  <c r="J47"/>
  <c r="Q47"/>
  <c r="R47"/>
  <c r="S47"/>
  <c r="R48"/>
  <c r="K48"/>
  <c r="N48"/>
  <c r="L48"/>
  <c r="O48"/>
  <c r="M48"/>
  <c r="P48"/>
  <c r="J48"/>
  <c r="Q48"/>
  <c r="S48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M3"/>
  <c r="P3"/>
  <c r="M4"/>
  <c r="P4"/>
  <c r="M5"/>
  <c r="P5"/>
  <c r="R3"/>
  <c r="K3"/>
  <c r="N3"/>
  <c r="L3"/>
  <c r="O3"/>
  <c r="J3"/>
  <c r="Q3"/>
  <c r="S3"/>
  <c r="R4"/>
  <c r="K4"/>
  <c r="N4"/>
  <c r="L4"/>
  <c r="O4"/>
  <c r="J4"/>
  <c r="Q4"/>
  <c r="S4"/>
  <c r="R5"/>
  <c r="K5"/>
  <c r="N5"/>
  <c r="L5"/>
  <c r="O5"/>
  <c r="J5"/>
  <c r="Q5"/>
  <c r="S5"/>
  <c r="R6"/>
  <c r="K6"/>
  <c r="N6"/>
  <c r="L6"/>
  <c r="O6"/>
  <c r="J6"/>
  <c r="Q6"/>
  <c r="S6"/>
  <c r="R7"/>
  <c r="K7"/>
  <c r="N7"/>
  <c r="L7"/>
  <c r="O7"/>
  <c r="J7"/>
  <c r="Q7"/>
  <c r="S7"/>
  <c r="R8"/>
  <c r="K8"/>
  <c r="N8"/>
  <c r="L8"/>
  <c r="O8"/>
  <c r="J8"/>
  <c r="Q8"/>
  <c r="S8"/>
  <c r="R9"/>
  <c r="K9"/>
  <c r="N9"/>
  <c r="L9"/>
  <c r="O9"/>
  <c r="J9"/>
  <c r="Q9"/>
  <c r="S9"/>
  <c r="Z4" i="3"/>
  <c r="Z5"/>
  <c r="Z6"/>
  <c r="Z7"/>
  <c r="Z8"/>
  <c r="Z9"/>
  <c r="Z10"/>
  <c r="Z11"/>
  <c r="Z3"/>
  <c r="Z2"/>
  <c r="D20" i="5"/>
  <c r="E20"/>
  <c r="G20"/>
  <c r="E4"/>
  <c r="D4"/>
  <c r="F4"/>
  <c r="G4"/>
  <c r="E16"/>
  <c r="D16"/>
  <c r="F16"/>
  <c r="G16"/>
  <c r="E7"/>
  <c r="D7"/>
  <c r="F7"/>
  <c r="G7"/>
  <c r="D14"/>
  <c r="F14"/>
  <c r="G14"/>
  <c r="E5"/>
  <c r="D5"/>
  <c r="F5"/>
  <c r="G5"/>
  <c r="E19"/>
  <c r="D19"/>
  <c r="F19"/>
  <c r="G19"/>
  <c r="E11"/>
  <c r="D11"/>
  <c r="F11"/>
  <c r="G11"/>
  <c r="E2"/>
  <c r="D2"/>
  <c r="F2"/>
  <c r="G2"/>
  <c r="E6"/>
  <c r="D6"/>
  <c r="F6"/>
  <c r="G6"/>
  <c r="E18"/>
  <c r="D18"/>
  <c r="G18"/>
  <c r="E56"/>
  <c r="D56"/>
  <c r="G56"/>
  <c r="E9"/>
  <c r="D9"/>
  <c r="F9"/>
  <c r="G9"/>
  <c r="E22"/>
  <c r="D22"/>
  <c r="F22"/>
  <c r="G22"/>
  <c r="E17"/>
  <c r="D17"/>
  <c r="F17"/>
  <c r="G17"/>
  <c r="E15"/>
  <c r="D15"/>
  <c r="G15"/>
  <c r="E3"/>
  <c r="D3"/>
  <c r="G3"/>
  <c r="E10"/>
  <c r="F10"/>
  <c r="G10"/>
  <c r="E21"/>
  <c r="D21"/>
  <c r="F21"/>
  <c r="G21"/>
  <c r="E57"/>
  <c r="D57"/>
  <c r="F57"/>
  <c r="G57"/>
  <c r="F15"/>
  <c r="F3"/>
  <c r="F18"/>
  <c r="F56"/>
  <c r="J22" i="4"/>
  <c r="L22"/>
  <c r="K22"/>
  <c r="M22"/>
  <c r="I22"/>
  <c r="N22"/>
  <c r="O22"/>
  <c r="P22"/>
  <c r="J21"/>
  <c r="L21"/>
  <c r="K21"/>
  <c r="M21"/>
  <c r="I21"/>
  <c r="N21"/>
  <c r="O21"/>
  <c r="P21"/>
  <c r="J20"/>
  <c r="L20"/>
  <c r="K20"/>
  <c r="M20"/>
  <c r="I20"/>
  <c r="N20"/>
  <c r="O20"/>
  <c r="P20"/>
  <c r="J19"/>
  <c r="L19"/>
  <c r="K19"/>
  <c r="M19"/>
  <c r="I19"/>
  <c r="N19"/>
  <c r="O19"/>
  <c r="P19"/>
  <c r="J18"/>
  <c r="L18"/>
  <c r="K18"/>
  <c r="M18"/>
  <c r="I18"/>
  <c r="N18"/>
  <c r="O18"/>
  <c r="P18"/>
  <c r="J17"/>
  <c r="L17"/>
  <c r="K17"/>
  <c r="M17"/>
  <c r="I17"/>
  <c r="N17"/>
  <c r="O17"/>
  <c r="P17"/>
  <c r="J16"/>
  <c r="L16"/>
  <c r="K16"/>
  <c r="M16"/>
  <c r="I16"/>
  <c r="N16"/>
  <c r="O16"/>
  <c r="P16"/>
  <c r="J15"/>
  <c r="L15"/>
  <c r="K15"/>
  <c r="M15"/>
  <c r="I15"/>
  <c r="N15"/>
  <c r="O15"/>
  <c r="P15"/>
  <c r="J14"/>
  <c r="L14"/>
  <c r="K14"/>
  <c r="M14"/>
  <c r="I14"/>
  <c r="N14"/>
  <c r="O14"/>
  <c r="P14"/>
  <c r="J13"/>
  <c r="L13"/>
  <c r="K13"/>
  <c r="M13"/>
  <c r="I13"/>
  <c r="N13"/>
  <c r="O13"/>
  <c r="P13"/>
  <c r="J12"/>
  <c r="L12"/>
  <c r="K12"/>
  <c r="M12"/>
  <c r="I12"/>
  <c r="N12"/>
  <c r="O12"/>
  <c r="P12"/>
  <c r="J11"/>
  <c r="L11"/>
  <c r="K11"/>
  <c r="M11"/>
  <c r="I11"/>
  <c r="N11"/>
  <c r="O11"/>
  <c r="P11"/>
  <c r="J10"/>
  <c r="L10"/>
  <c r="K10"/>
  <c r="M10"/>
  <c r="I10"/>
  <c r="N10"/>
  <c r="O10"/>
  <c r="P10"/>
  <c r="J9"/>
  <c r="L9"/>
  <c r="K9"/>
  <c r="M9"/>
  <c r="I9"/>
  <c r="N9"/>
  <c r="O9"/>
  <c r="P9"/>
  <c r="J8"/>
  <c r="L8"/>
  <c r="K8"/>
  <c r="M8"/>
  <c r="I8"/>
  <c r="N8"/>
  <c r="O8"/>
  <c r="P8"/>
  <c r="J7"/>
  <c r="L7"/>
  <c r="K7"/>
  <c r="M7"/>
  <c r="I7"/>
  <c r="N7"/>
  <c r="O7"/>
  <c r="P7"/>
  <c r="J6"/>
  <c r="L6"/>
  <c r="K6"/>
  <c r="M6"/>
  <c r="I6"/>
  <c r="N6"/>
  <c r="O6"/>
  <c r="P6"/>
  <c r="J5"/>
  <c r="L5"/>
  <c r="K5"/>
  <c r="M5"/>
  <c r="I5"/>
  <c r="N5"/>
  <c r="O5"/>
  <c r="P5"/>
  <c r="J4"/>
  <c r="L4"/>
  <c r="K4"/>
  <c r="M4"/>
  <c r="I4"/>
  <c r="N4"/>
  <c r="O4"/>
  <c r="P4"/>
  <c r="J3"/>
  <c r="L3"/>
  <c r="K3"/>
  <c r="M3"/>
  <c r="I3"/>
  <c r="N3"/>
  <c r="O3"/>
  <c r="P3"/>
  <c r="J2"/>
  <c r="L2"/>
  <c r="K2"/>
  <c r="M2"/>
  <c r="I2"/>
  <c r="N2"/>
  <c r="O2"/>
  <c r="P2"/>
  <c r="J1"/>
  <c r="L1"/>
  <c r="K1"/>
  <c r="M1"/>
  <c r="I1"/>
  <c r="N1"/>
  <c r="O1"/>
  <c r="P1"/>
  <c r="K10" i="3"/>
  <c r="Q3"/>
  <c r="K3"/>
  <c r="E3"/>
  <c r="Q6"/>
  <c r="K6"/>
  <c r="E6"/>
  <c r="Q5"/>
  <c r="K5"/>
  <c r="E5"/>
  <c r="Q10"/>
  <c r="E10"/>
  <c r="Q9"/>
  <c r="K9"/>
  <c r="E9"/>
  <c r="E8"/>
  <c r="Q8"/>
  <c r="K8"/>
  <c r="Q11"/>
  <c r="Q7"/>
  <c r="Q4"/>
  <c r="Q2"/>
  <c r="K11"/>
  <c r="K7"/>
  <c r="K4"/>
  <c r="K2"/>
  <c r="E11"/>
  <c r="E7"/>
  <c r="E4"/>
  <c r="E2"/>
</calcChain>
</file>

<file path=xl/sharedStrings.xml><?xml version="1.0" encoding="utf-8"?>
<sst xmlns="http://schemas.openxmlformats.org/spreadsheetml/2006/main" count="377" uniqueCount="127">
  <si>
    <t>Age</t>
  </si>
  <si>
    <t>Jarrod Saltalamacchia#</t>
  </si>
  <si>
    <t>Daniel Nava#</t>
  </si>
  <si>
    <t>David Lough*</t>
  </si>
  <si>
    <t>Kendrys Morales#</t>
  </si>
  <si>
    <t>Michael Brantley*</t>
  </si>
  <si>
    <t>James Loney*</t>
  </si>
  <si>
    <t>Alexei Ramirez</t>
  </si>
  <si>
    <t>Josh Reddick*</t>
  </si>
  <si>
    <t>Jose Reyes#</t>
  </si>
  <si>
    <t>Michael Bourn*</t>
  </si>
  <si>
    <t>Omar Infante</t>
  </si>
  <si>
    <t>Brett Lawrie</t>
  </si>
  <si>
    <t>Jed Lowrie#</t>
  </si>
  <si>
    <t>Nick Franklin#</t>
  </si>
  <si>
    <t>Matt Dominguez</t>
  </si>
  <si>
    <t>Mark Trumbo</t>
  </si>
  <si>
    <t>Brandon Moss*</t>
  </si>
  <si>
    <t>Eric Sogard*</t>
  </si>
  <si>
    <t>Pedro Florimon#</t>
  </si>
  <si>
    <t>Torii Hunter</t>
  </si>
  <si>
    <t>Alex Rios</t>
  </si>
  <si>
    <t>Nelson Cruz</t>
  </si>
  <si>
    <t>SS</t>
  </si>
  <si>
    <t>2B</t>
  </si>
  <si>
    <t>3B</t>
  </si>
  <si>
    <t>CF</t>
  </si>
  <si>
    <t>LF</t>
  </si>
  <si>
    <t>RF</t>
  </si>
  <si>
    <t>1B</t>
  </si>
  <si>
    <t>DH</t>
  </si>
  <si>
    <t>Net OBP</t>
  </si>
  <si>
    <t>Net SLG</t>
  </si>
  <si>
    <t>CALL</t>
  </si>
  <si>
    <t>CAR</t>
  </si>
  <si>
    <t>FLOR</t>
  </si>
  <si>
    <t>MIDW</t>
  </si>
  <si>
    <t>SALL</t>
  </si>
  <si>
    <t>EAST</t>
  </si>
  <si>
    <t>INTL</t>
  </si>
  <si>
    <t>PCL</t>
  </si>
  <si>
    <t>CA</t>
  </si>
  <si>
    <t>Player</t>
  </si>
  <si>
    <t>2013 WAR</t>
  </si>
  <si>
    <t>Year</t>
  </si>
  <si>
    <t>PTM Formula</t>
  </si>
  <si>
    <t>Age Diff</t>
  </si>
  <si>
    <t>Adjustment</t>
  </si>
  <si>
    <t>TEX</t>
  </si>
  <si>
    <t>SOU</t>
  </si>
  <si>
    <t>OBP</t>
  </si>
  <si>
    <t>SLG</t>
  </si>
  <si>
    <t>Pos</t>
  </si>
  <si>
    <t>Level</t>
  </si>
  <si>
    <t>Avg Age</t>
  </si>
  <si>
    <t>Avg OBP</t>
  </si>
  <si>
    <t>Avg SLG</t>
  </si>
  <si>
    <t>Age Mod</t>
  </si>
  <si>
    <t>Pos Mod</t>
  </si>
  <si>
    <t>Average Age (2011-2013)</t>
  </si>
  <si>
    <t>Average OBP (2011-2013)</t>
  </si>
  <si>
    <t>Average SLG (2011-2013)</t>
  </si>
  <si>
    <t>Name</t>
  </si>
  <si>
    <t>Total</t>
  </si>
  <si>
    <t xml:space="preserve"> </t>
  </si>
  <si>
    <t>SP</t>
  </si>
  <si>
    <t>RP</t>
  </si>
  <si>
    <t>T.J. House</t>
  </si>
  <si>
    <t>Toru Murata</t>
  </si>
  <si>
    <t>Shawn Morimando</t>
  </si>
  <si>
    <t>Trevor Bauer</t>
  </si>
  <si>
    <t>SO/9</t>
  </si>
  <si>
    <t>Avg SO/9</t>
  </si>
  <si>
    <t>Average SO/9 (2011-2013)</t>
  </si>
  <si>
    <t>Net SO/9</t>
  </si>
  <si>
    <t>Cody Anderson</t>
  </si>
  <si>
    <t>Dylan Baker</t>
  </si>
  <si>
    <t>Ryan Merritt</t>
  </si>
  <si>
    <t>Matt Packer</t>
  </si>
  <si>
    <t>Will Roberts</t>
  </si>
  <si>
    <t>Jake Sisco</t>
  </si>
  <si>
    <t>Brett Brach</t>
  </si>
  <si>
    <t>Luis DeJesus</t>
  </si>
  <si>
    <t>Nick Pasquale</t>
  </si>
  <si>
    <t>Danny Salazar</t>
  </si>
  <si>
    <t>Joseph Colon</t>
  </si>
  <si>
    <t>Robert Whitenack</t>
  </si>
  <si>
    <t>Robbie Aviles</t>
  </si>
  <si>
    <t>Carlos Carrasco</t>
  </si>
  <si>
    <t>Jacob Lee</t>
  </si>
  <si>
    <t>Michael Peoples</t>
  </si>
  <si>
    <t>Luis Morel</t>
  </si>
  <si>
    <t>Cole Cook</t>
  </si>
  <si>
    <t>Francisco Valera</t>
  </si>
  <si>
    <t>Bryan Price</t>
  </si>
  <si>
    <t>Rob Nixon</t>
  </si>
  <si>
    <t>Josh Martin</t>
  </si>
  <si>
    <t>Owen Dew</t>
  </si>
  <si>
    <t>Louis Head</t>
  </si>
  <si>
    <t>D.J. Brown</t>
  </si>
  <si>
    <t>Jose Flores</t>
  </si>
  <si>
    <t>Grant Sides</t>
  </si>
  <si>
    <t>Preston Guilmet</t>
  </si>
  <si>
    <t>J.D. Reichenbach</t>
  </si>
  <si>
    <t>Francisco Jimenez</t>
  </si>
  <si>
    <t>Matt Langwell</t>
  </si>
  <si>
    <t>Enosil Tejeda</t>
  </si>
  <si>
    <t>Jack Wagoner</t>
  </si>
  <si>
    <t>Austin Adams</t>
  </si>
  <si>
    <t>Michael Goodnight</t>
  </si>
  <si>
    <t>Felix Sterling</t>
  </si>
  <si>
    <t>Jeff Johnson</t>
  </si>
  <si>
    <t>Bryce Stowell</t>
  </si>
  <si>
    <t>Benny Suarez</t>
  </si>
  <si>
    <t>Trey Haley</t>
  </si>
  <si>
    <t>Cody Penny</t>
  </si>
  <si>
    <t>Shawn Armstrong</t>
  </si>
  <si>
    <t>James Stokes</t>
  </si>
  <si>
    <t>Rob Bryson</t>
  </si>
  <si>
    <t>Nick Hagadone</t>
  </si>
  <si>
    <t>C.C. Lee</t>
  </si>
  <si>
    <t>Scott Barnes</t>
  </si>
  <si>
    <t>Fabio Martinez</t>
  </si>
  <si>
    <t>Elvis Araujo</t>
  </si>
  <si>
    <t>Jordan Cooper</t>
  </si>
  <si>
    <t>Craig Kimbrel</t>
  </si>
  <si>
    <t>Giovanni Soto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</si>
</sst>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#,##0.00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165" fontId="0" fillId="0" borderId="1" xfId="0" applyNumberFormat="1" applyBorder="1" applyAlignment="1">
      <alignment wrapText="1"/>
    </xf>
    <xf numFmtId="164" fontId="0" fillId="0" borderId="1" xfId="0" applyNumberFormat="1" applyBorder="1" applyAlignment="1">
      <alignment wrapText="1"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4" fontId="0" fillId="0" borderId="0" xfId="1" applyNumberFormat="1" applyFont="1" applyAlignment="1">
      <alignment horizontal="center"/>
    </xf>
    <xf numFmtId="164" fontId="0" fillId="0" borderId="0" xfId="1" applyNumberFormat="1" applyFont="1"/>
    <xf numFmtId="164" fontId="0" fillId="0" borderId="0" xfId="0" applyNumberFormat="1"/>
    <xf numFmtId="0" fontId="0" fillId="0" borderId="0" xfId="0" applyBorder="1"/>
    <xf numFmtId="0" fontId="0" fillId="0" borderId="0" xfId="0" applyFill="1" applyBorder="1" applyAlignment="1">
      <alignment wrapText="1"/>
    </xf>
    <xf numFmtId="166" fontId="0" fillId="0" borderId="0" xfId="0" applyNumberFormat="1" applyAlignment="1">
      <alignment horizontal="center"/>
    </xf>
    <xf numFmtId="166" fontId="0" fillId="0" borderId="0" xfId="1" applyNumberFormat="1" applyFont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4" fontId="0" fillId="0" borderId="2" xfId="1" applyNumberFormat="1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66" fontId="0" fillId="0" borderId="0" xfId="1" applyNumberFormat="1" applyFont="1" applyFill="1" applyAlignment="1">
      <alignment horizontal="center"/>
    </xf>
    <xf numFmtId="4" fontId="0" fillId="0" borderId="0" xfId="1" applyNumberFormat="1" applyFont="1" applyFill="1" applyAlignment="1">
      <alignment horizontal="center"/>
    </xf>
    <xf numFmtId="0" fontId="0" fillId="0" borderId="4" xfId="0" applyFill="1" applyBorder="1" applyAlignment="1">
      <alignment wrapText="1"/>
    </xf>
    <xf numFmtId="0" fontId="0" fillId="0" borderId="3" xfId="0" applyBorder="1" applyAlignment="1">
      <alignment horizontal="center"/>
    </xf>
    <xf numFmtId="0" fontId="0" fillId="4" borderId="2" xfId="0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164" fontId="0" fillId="4" borderId="5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>
      <selection activeCell="J11" sqref="J11"/>
    </sheetView>
  </sheetViews>
  <sheetFormatPr defaultRowHeight="15"/>
  <cols>
    <col min="1" max="1" width="9.140625" style="1"/>
    <col min="2" max="2" width="18.28515625" style="1" bestFit="1" customWidth="1"/>
    <col min="3" max="3" width="7" style="1" customWidth="1"/>
    <col min="4" max="4" width="9.140625" style="22"/>
    <col min="5" max="16384" width="9.140625" style="1"/>
  </cols>
  <sheetData>
    <row r="1" spans="1:7">
      <c r="A1" s="16" t="s">
        <v>52</v>
      </c>
      <c r="B1" s="16" t="s">
        <v>62</v>
      </c>
      <c r="C1" s="16" t="s">
        <v>0</v>
      </c>
      <c r="D1" s="38">
        <v>2013</v>
      </c>
      <c r="E1" s="16">
        <v>2012</v>
      </c>
      <c r="F1" s="16">
        <v>2011</v>
      </c>
      <c r="G1" s="16" t="s">
        <v>63</v>
      </c>
    </row>
    <row r="2" spans="1:7">
      <c r="A2" s="31" t="s">
        <v>65</v>
      </c>
      <c r="B2" s="31" t="s">
        <v>84</v>
      </c>
      <c r="C2" s="31">
        <v>24</v>
      </c>
      <c r="D2" s="32">
        <f>SUMIFS(Data!$S:$S,Data!$A:$A,$B2,Data!$B:$B,D$1)</f>
        <v>1.067561469554231</v>
      </c>
      <c r="E2" s="32">
        <f>SUMIFS(Data!$S:$S,Data!$A:$A,$B2,Data!$B:$B,E$1)</f>
        <v>0.69968779330941799</v>
      </c>
      <c r="F2" s="32">
        <f>SUMIFS(Data!$S:$S,Data!$A:$A,$B2,Data!$B:$B,F$1)</f>
        <v>0</v>
      </c>
      <c r="G2" s="32">
        <f>IF(E2=0,D2,IF(F2=0,((D2*4)+(E2*2))/6,((D2*3)+(E2*2)+F2)/6))</f>
        <v>0.9449369108059601</v>
      </c>
    </row>
    <row r="3" spans="1:7">
      <c r="A3" s="33" t="s">
        <v>65</v>
      </c>
      <c r="B3" s="33" t="s">
        <v>88</v>
      </c>
      <c r="C3" s="33">
        <v>27</v>
      </c>
      <c r="D3" s="34">
        <f>SUMIFS(Data!$S:$S,Data!$A:$A,$B3,Data!$B:$B,D$1)</f>
        <v>0.50656970600488993</v>
      </c>
      <c r="E3" s="34">
        <f>SUMIFS(Data!$S:$S,Data!$A:$A,$B3,Data!$B:$B,E$1)</f>
        <v>0</v>
      </c>
      <c r="F3" s="34">
        <f>SUMIFS(Data!$S:$S,Data!$A:$A,$B3,Data!$B:$B,F$1)</f>
        <v>0</v>
      </c>
      <c r="G3" s="34">
        <f>IF(E3=0,D3,IF(F3=0,((D3*4)+(E3*2))/6,((D3*3)+(E3*2)+F3)/6))</f>
        <v>0.50656970600488993</v>
      </c>
    </row>
    <row r="4" spans="1:7">
      <c r="A4" s="23" t="s">
        <v>65</v>
      </c>
      <c r="B4" s="23" t="s">
        <v>75</v>
      </c>
      <c r="C4" s="23">
        <v>23</v>
      </c>
      <c r="D4" s="24">
        <f>SUMIFS(Data!$S:$S,Data!$A:$A,$B4,Data!$B:$B,D$1)</f>
        <v>0.45428166384861335</v>
      </c>
      <c r="E4" s="24">
        <f>SUMIFS(Data!$S:$S,Data!$A:$A,$B4,Data!$B:$B,E$1)</f>
        <v>9.0423208876220088E-2</v>
      </c>
      <c r="F4" s="26">
        <f>SUMIFS(Data!$S:$S,Data!$A:$A,$B4,Data!$B:$B,F$1)</f>
        <v>0</v>
      </c>
      <c r="G4" s="25">
        <f>IF(E4=0,D4,IF(F4=0,((D4*4)+(E4*2))/6,((D4*3)+(E4*2)+F4)/6))</f>
        <v>0.33299551219114892</v>
      </c>
    </row>
    <row r="5" spans="1:7">
      <c r="A5" s="23" t="s">
        <v>65</v>
      </c>
      <c r="B5" s="23" t="s">
        <v>70</v>
      </c>
      <c r="C5" s="23">
        <v>23</v>
      </c>
      <c r="D5" s="24">
        <f>SUMIFS(Data!$S:$S,Data!$A:$A,$B5,Data!$B:$B,D$1)</f>
        <v>2.2953639279211457E-2</v>
      </c>
      <c r="E5" s="24">
        <f>SUMIFS(Data!$S:$S,Data!$A:$A,$B5,Data!$B:$B,E$1)</f>
        <v>0.91010701913284775</v>
      </c>
      <c r="F5" s="26">
        <f>SUMIFS(Data!$S:$S,Data!$A:$A,$B5,Data!$B:$B,F$1)</f>
        <v>0</v>
      </c>
      <c r="G5" s="25">
        <f>IF(E5=0,D5,IF(F5=0,((D5*4)+(E5*2))/6,((D5*3)+(E5*2)+F5)/6))</f>
        <v>0.31867143256375691</v>
      </c>
    </row>
    <row r="6" spans="1:7">
      <c r="A6" s="23" t="s">
        <v>65</v>
      </c>
      <c r="B6" s="23" t="s">
        <v>69</v>
      </c>
      <c r="C6" s="23">
        <v>21</v>
      </c>
      <c r="D6" s="24">
        <f>SUMIFS(Data!$S:$S,Data!$A:$A,$B6,Data!$B:$B,D$1)</f>
        <v>0.3672905213553323</v>
      </c>
      <c r="E6" s="24">
        <f>SUMIFS(Data!$S:$S,Data!$A:$A,$B6,Data!$B:$B,E$1)</f>
        <v>0.12563257572601422</v>
      </c>
      <c r="F6" s="26">
        <f>SUMIFS(Data!$S:$S,Data!$A:$A,$B6,Data!$B:$B,F$1)</f>
        <v>0</v>
      </c>
      <c r="G6" s="25">
        <f>IF(E6=0,D6,IF(F6=0,((D6*4)+(E6*2))/6,((D6*3)+(E6*2)+F6)/6))</f>
        <v>0.28673787281222629</v>
      </c>
    </row>
    <row r="7" spans="1:7">
      <c r="A7" s="16" t="s">
        <v>65</v>
      </c>
      <c r="B7" s="16" t="s">
        <v>76</v>
      </c>
      <c r="C7" s="16">
        <v>22</v>
      </c>
      <c r="D7" s="35">
        <f>SUMIFS(Data!$S:$S,Data!$A:$A,$B7,Data!$B:$B,D$1)</f>
        <v>0.25647836968956145</v>
      </c>
      <c r="E7" s="36">
        <f>SUMIFS(Data!$S:$S,Data!$A:$A,$B7,Data!$B:$B,E$1)</f>
        <v>0</v>
      </c>
      <c r="F7" s="36">
        <f>SUMIFS(Data!$S:$S,Data!$A:$A,$B7,Data!$B:$B,F$1)</f>
        <v>0</v>
      </c>
      <c r="G7" s="37">
        <f>IF(E7=0,D7,IF(F7=0,((D7*4)+(E7*2))/6,((D7*3)+(E7*2)+F7)/6))</f>
        <v>0.25647836968956145</v>
      </c>
    </row>
    <row r="8" spans="1:7">
      <c r="A8" s="1" t="s">
        <v>65</v>
      </c>
      <c r="B8" s="1" t="s">
        <v>126</v>
      </c>
      <c r="C8" s="1">
        <v>23</v>
      </c>
      <c r="D8" s="24">
        <f>SUMIFS(Data!$S:$S,Data!$A:$A,$B8,Data!$B:$B,D$1)</f>
        <v>0</v>
      </c>
      <c r="E8" s="24">
        <f>SUMIFS(Data!$S:$S,Data!$A:$A,$B8,Data!$B:$B,E$1)</f>
        <v>0.40917759630895612</v>
      </c>
      <c r="F8" s="26">
        <f>SUMIFS(Data!$S:$S,Data!$A:$A,$B8,Data!$B:$B,F$1)</f>
        <v>0.55254326613984561</v>
      </c>
      <c r="G8" s="25">
        <f>IF(E8=0,D8,IF(F8=0,((D8*4)+(E8*2))/6,((D8*3)+(E8*2)+F8)/6))</f>
        <v>0.22848307645962632</v>
      </c>
    </row>
    <row r="9" spans="1:7">
      <c r="A9" s="23" t="s">
        <v>65</v>
      </c>
      <c r="B9" s="23" t="s">
        <v>85</v>
      </c>
      <c r="C9" s="23">
        <v>24</v>
      </c>
      <c r="D9" s="24">
        <f>SUMIFS(Data!$S:$S,Data!$A:$A,$B9,Data!$B:$B,D$1)</f>
        <v>0.29564502775767809</v>
      </c>
      <c r="E9" s="24">
        <f>SUMIFS(Data!$S:$S,Data!$A:$A,$B9,Data!$B:$B,E$1)</f>
        <v>2.5340705880269473E-2</v>
      </c>
      <c r="F9" s="26">
        <f>SUMIFS(Data!$S:$S,Data!$A:$A,$B9,Data!$B:$B,F$1)</f>
        <v>0</v>
      </c>
      <c r="G9" s="25">
        <f>IF(E9=0,D9,IF(F9=0,((D9*4)+(E9*2))/6,((D9*3)+(E9*2)+F9)/6))</f>
        <v>0.20554358713187523</v>
      </c>
    </row>
    <row r="10" spans="1:7">
      <c r="A10" s="23" t="s">
        <v>65</v>
      </c>
      <c r="B10" s="22" t="s">
        <v>67</v>
      </c>
      <c r="C10" s="23">
        <v>24</v>
      </c>
      <c r="D10" s="24">
        <f>SUMIFS(Data!$S:$S,Data!$A:$A,$B10,Data!$B:$B,D$1)</f>
        <v>0.10726890974665437</v>
      </c>
      <c r="E10" s="24">
        <f>SUMIFS(Data!$S:$S,Data!$A:$A,$B10,Data!$B:$B,E$1)</f>
        <v>0.36362856132365251</v>
      </c>
      <c r="F10" s="24">
        <f>SUMIFS(Data!$S:$S,Data!$A:$A,$B10,Data!$B:$B,F$1)</f>
        <v>-7.1858704844160626E-2</v>
      </c>
      <c r="G10" s="25">
        <f>IF(E10=0,D10,IF(F10=0,((D10*4)+(E10*2))/6,((D10*3)+(E10*2)+F10)/6))</f>
        <v>0.16286752450718459</v>
      </c>
    </row>
    <row r="11" spans="1:7">
      <c r="A11" s="23" t="s">
        <v>65</v>
      </c>
      <c r="B11" s="23" t="s">
        <v>79</v>
      </c>
      <c r="C11" s="23">
        <v>23</v>
      </c>
      <c r="D11" s="24">
        <f>SUMIFS(Data!$S:$S,Data!$A:$A,$B11,Data!$B:$B,D$1)</f>
        <v>0.11569075842659859</v>
      </c>
      <c r="E11" s="24">
        <f>SUMIFS(Data!$S:$S,Data!$A:$A,$B11,Data!$B:$B,E$1)</f>
        <v>6.3586202290518451E-2</v>
      </c>
      <c r="F11" s="26">
        <f>SUMIFS(Data!$S:$S,Data!$A:$A,$B11,Data!$B:$B,F$1)</f>
        <v>0</v>
      </c>
      <c r="G11" s="25">
        <f>IF(E11=0,D11,IF(F11=0,((D11*4)+(E11*2))/6,((D11*3)+(E11*2)+F11)/6))</f>
        <v>9.8322573047905218E-2</v>
      </c>
    </row>
    <row r="12" spans="1:7">
      <c r="A12" s="1" t="s">
        <v>65</v>
      </c>
      <c r="B12" s="1" t="s">
        <v>123</v>
      </c>
      <c r="C12" s="1">
        <v>22</v>
      </c>
      <c r="D12" s="24">
        <f>SUMIFS(Data!$S:$S,Data!$A:$A,$B12,Data!$B:$B,D$1)</f>
        <v>0</v>
      </c>
      <c r="E12" s="24">
        <f>SUMIFS(Data!$S:$S,Data!$A:$A,$B12,Data!$B:$B,E$1)</f>
        <v>9.4215566016943836E-2</v>
      </c>
      <c r="F12" s="26">
        <f>SUMIFS(Data!$S:$S,Data!$A:$A,$B12,Data!$B:$B,F$1)</f>
        <v>0</v>
      </c>
      <c r="G12" s="25">
        <f>IF(E12=0,D12,IF(F12=0,((D12*4)+(E12*2))/6,((D12*3)+(E12*2)+F12)/6))</f>
        <v>3.1405188672314614E-2</v>
      </c>
    </row>
    <row r="13" spans="1:7">
      <c r="A13" s="23" t="s">
        <v>65</v>
      </c>
      <c r="B13" s="23" t="s">
        <v>124</v>
      </c>
      <c r="C13" s="23">
        <v>25</v>
      </c>
      <c r="D13" s="24">
        <f>SUMIFS(Data!$S:$S,Data!$A:$A,$B13,Data!$B:$B,D$1)</f>
        <v>0.48023806965190052</v>
      </c>
      <c r="E13" s="24">
        <f>SUMIFS(Data!$S:$S,Data!$A:$A,$B13,Data!$B:$B,E$1)</f>
        <v>-0.64287643649751491</v>
      </c>
      <c r="F13" s="24">
        <f>SUMIFS(Data!$S:$S,Data!$A:$A,$B13,Data!$B:$B,F$1)</f>
        <v>-0.36579924620642273</v>
      </c>
      <c r="G13" s="25">
        <f>IF(E13=0,D13,IF(F13=0,((D13*4)+(E13*2))/6,((D13*3)+(E13*2)+F13)/6))</f>
        <v>-3.5139651707625182E-2</v>
      </c>
    </row>
    <row r="14" spans="1:7">
      <c r="A14" s="23" t="s">
        <v>65</v>
      </c>
      <c r="B14" s="23" t="s">
        <v>78</v>
      </c>
      <c r="C14" s="23">
        <v>26</v>
      </c>
      <c r="D14" s="24">
        <f>SUMIFS(Data!$S:$S,Data!$A:$A,$B14,Data!$B:$B,D$1)</f>
        <v>-0.16998587660274278</v>
      </c>
      <c r="E14" s="24">
        <v>9.9999999999999995E-7</v>
      </c>
      <c r="F14" s="24">
        <f>SUMIFS(Data!$S:$S,Data!$A:$A,$B14,Data!$B:$B,F$1)</f>
        <v>0.25961841589119816</v>
      </c>
      <c r="G14" s="25">
        <f>IF(E14=0,D14,IF(F14=0,((D14*4)+(E14*2))/6,((D14*3)+(E14*2)+F14)/6))</f>
        <v>-4.1722868986171703E-2</v>
      </c>
    </row>
    <row r="15" spans="1:7">
      <c r="A15" s="23" t="s">
        <v>65</v>
      </c>
      <c r="B15" s="23" t="s">
        <v>77</v>
      </c>
      <c r="C15" s="23">
        <v>21</v>
      </c>
      <c r="D15" s="24">
        <f>SUMIFS(Data!$S:$S,Data!$A:$A,$B15,Data!$B:$B,D$1)</f>
        <v>-4.9222812004293723E-2</v>
      </c>
      <c r="E15" s="26">
        <f>SUMIFS(Data!$S:$S,Data!$A:$A,$B15,Data!$B:$B,E$1)</f>
        <v>0</v>
      </c>
      <c r="F15" s="26">
        <f>SUMIFS(Data!$S:$S,Data!$A:$A,$B15,Data!$B:$B,F$1)</f>
        <v>0</v>
      </c>
      <c r="G15" s="25">
        <f>IF(E15=0,D15,IF(F15=0,((D15*4)+(E15*2))/6,((D15*3)+(E15*2)+F15)/6))</f>
        <v>-4.9222812004293723E-2</v>
      </c>
    </row>
    <row r="16" spans="1:7">
      <c r="A16" s="23" t="s">
        <v>65</v>
      </c>
      <c r="B16" s="23" t="s">
        <v>83</v>
      </c>
      <c r="C16" s="23">
        <v>23</v>
      </c>
      <c r="D16" s="24">
        <f>SUMIFS(Data!$S:$S,Data!$A:$A,$B16,Data!$B:$B,D$1)</f>
        <v>-0.23958344176742624</v>
      </c>
      <c r="E16" s="26">
        <f>SUMIFS(Data!$S:$S,Data!$A:$A,$B16,Data!$B:$B,E$1)</f>
        <v>0</v>
      </c>
      <c r="F16" s="26">
        <f>SUMIFS(Data!$S:$S,Data!$A:$A,$B16,Data!$B:$B,F$1)</f>
        <v>0</v>
      </c>
      <c r="G16" s="25">
        <f>IF(E16=0,D16,IF(F16=0,((D16*4)+(E16*2))/6,((D16*3)+(E16*2)+F16)/6))</f>
        <v>-0.23958344176742624</v>
      </c>
    </row>
    <row r="17" spans="1:9">
      <c r="A17" s="23" t="s">
        <v>65</v>
      </c>
      <c r="B17" s="23" t="s">
        <v>81</v>
      </c>
      <c r="C17" s="23">
        <v>26</v>
      </c>
      <c r="D17" s="24">
        <f>SUMIFS(Data!$S:$S,Data!$A:$A,$B17,Data!$B:$B,D$1)</f>
        <v>-0.35005812058177543</v>
      </c>
      <c r="E17" s="24">
        <f>SUMIFS(Data!$S:$S,Data!$A:$A,$B17,Data!$B:$B,E$1)</f>
        <v>-0.36593929469146652</v>
      </c>
      <c r="F17" s="24">
        <f>SUMIFS(Data!$S:$S,Data!$A:$A,$B17,Data!$B:$B,F$1)</f>
        <v>-1.8415112255936096E-2</v>
      </c>
      <c r="G17" s="25">
        <f>IF(E17=0,D17,IF(F17=0,((D17*4)+(E17*2))/6,((D17*3)+(E17*2)+F17)/6))</f>
        <v>-0.3000780105640326</v>
      </c>
    </row>
    <row r="18" spans="1:9">
      <c r="A18" s="23" t="s">
        <v>65</v>
      </c>
      <c r="B18" s="23" t="s">
        <v>80</v>
      </c>
      <c r="C18" s="23">
        <v>22</v>
      </c>
      <c r="D18" s="24">
        <f>SUMIFS(Data!$S:$S,Data!$A:$A,$B18,Data!$B:$B,D$1)</f>
        <v>-0.32467387092370703</v>
      </c>
      <c r="E18" s="26">
        <f>SUMIFS(Data!$S:$S,Data!$A:$A,$B18,Data!$B:$B,E$1)</f>
        <v>0</v>
      </c>
      <c r="F18" s="26">
        <f>SUMIFS(Data!$S:$S,Data!$A:$A,$B18,Data!$B:$B,F$1)</f>
        <v>0</v>
      </c>
      <c r="G18" s="25">
        <f>IF(E18=0,D18,IF(F18=0,((D18*4)+(E18*2))/6,((D18*3)+(E18*2)+F18)/6))</f>
        <v>-0.32467387092370703</v>
      </c>
    </row>
    <row r="19" spans="1:9">
      <c r="A19" s="23" t="s">
        <v>65</v>
      </c>
      <c r="B19" s="23" t="s">
        <v>86</v>
      </c>
      <c r="C19" s="23">
        <v>25</v>
      </c>
      <c r="D19" s="24">
        <f>SUMIFS(Data!$S:$S,Data!$A:$A,$B19,Data!$B:$B,D$1)</f>
        <v>-0.22041600280095078</v>
      </c>
      <c r="E19" s="24">
        <f>SUMIFS(Data!$S:$S,Data!$A:$A,$B19,Data!$B:$B,E$1)</f>
        <v>-0.95565521694966038</v>
      </c>
      <c r="F19" s="24">
        <f>SUMIFS(Data!$S:$S,Data!$A:$A,$B19,Data!$B:$B,F$1)</f>
        <v>0.37541326035820677</v>
      </c>
      <c r="G19" s="25">
        <f>IF(E19=0,D19,IF(F19=0,((D19*4)+(E19*2))/6,((D19*3)+(E19*2)+F19)/6))</f>
        <v>-0.36619086365732773</v>
      </c>
    </row>
    <row r="20" spans="1:9">
      <c r="A20" s="23" t="s">
        <v>65</v>
      </c>
      <c r="B20" s="23" t="s">
        <v>89</v>
      </c>
      <c r="C20" s="23">
        <v>24</v>
      </c>
      <c r="D20" s="24">
        <f>SUMIFS(Data!$S:$S,Data!$A:$A,$B20,Data!$B:$B,D$1)</f>
        <v>-0.42840675624799979</v>
      </c>
      <c r="E20" s="26">
        <f>SUMIFS(Data!$S:$S,Data!$A:$A,$B20,Data!$B:$B,E$1)</f>
        <v>0</v>
      </c>
      <c r="F20" s="26">
        <v>1E-4</v>
      </c>
      <c r="G20" s="25">
        <f>IF(E20=0,D20,IF(F20=0,((D20*4)+(E20*2))/6,((D20*3)+(E20*2)+F20)/6))</f>
        <v>-0.42840675624799979</v>
      </c>
    </row>
    <row r="21" spans="1:9">
      <c r="A21" s="23" t="s">
        <v>65</v>
      </c>
      <c r="B21" s="23" t="s">
        <v>68</v>
      </c>
      <c r="C21" s="23">
        <v>29</v>
      </c>
      <c r="D21" s="24">
        <f>SUMIFS(Data!$S:$S,Data!$A:$A,$B21,Data!$B:$B,D$1)</f>
        <v>-0.53906929028200534</v>
      </c>
      <c r="E21" s="24">
        <f>SUMIFS(Data!$S:$S,Data!$A:$A,$B21,Data!$B:$B,E$1)</f>
        <v>-0.56304042551380318</v>
      </c>
      <c r="F21" s="24">
        <f>SUMIFS(Data!$S:$S,Data!$A:$A,$B21,Data!$B:$B,F$1)</f>
        <v>-0.11660927348354766</v>
      </c>
      <c r="G21" s="25">
        <f>IF(E21=0,D21,IF(F21=0,((D21*4)+(E21*2))/6,((D21*3)+(E21*2)+F21)/6))</f>
        <v>-0.47664966589286167</v>
      </c>
    </row>
    <row r="22" spans="1:9">
      <c r="A22" s="23" t="s">
        <v>65</v>
      </c>
      <c r="B22" s="23" t="s">
        <v>90</v>
      </c>
      <c r="C22" s="23">
        <v>22</v>
      </c>
      <c r="D22" s="24">
        <f>SUMIFS(Data!$S:$S,Data!$A:$A,$B22,Data!$B:$B,D$1)</f>
        <v>-0.48949190960267952</v>
      </c>
      <c r="E22" s="26">
        <f>SUMIFS(Data!$S:$S,Data!$A:$A,$B22,Data!$B:$B,E$1)</f>
        <v>0</v>
      </c>
      <c r="F22" s="26">
        <f>SUMIFS(Data!$S:$S,Data!$A:$A,$B22,Data!$B:$B,F$1)</f>
        <v>0</v>
      </c>
      <c r="G22" s="25">
        <f>IF(E22=0,D22,IF(F22=0,((D22*4)+(E22*2))/6,((D22*3)+(E22*2)+F22)/6))</f>
        <v>-0.48949190960267952</v>
      </c>
    </row>
    <row r="23" spans="1:9" hidden="1">
      <c r="A23" s="23" t="s">
        <v>66</v>
      </c>
      <c r="B23" s="23" t="s">
        <v>91</v>
      </c>
      <c r="C23" s="23"/>
      <c r="D23" s="24">
        <f>SUMIFS(Data!$S:$S,Data!$A:$A,$B23,Data!$B:$B,D$1)</f>
        <v>0</v>
      </c>
      <c r="E23" s="26">
        <f>SUMIFS(Data!$S:$S,Data!$A:$A,$B23,Data!$B:$B,E$1)</f>
        <v>0</v>
      </c>
      <c r="F23" s="26">
        <f>SUMIFS(Data!$S:$S,Data!$A:$A,$B23,Data!$B:$B,F$1)</f>
        <v>0</v>
      </c>
      <c r="G23" s="25">
        <f>IF(E23=0,D23,IF(F23=0,((D23*4)+(E23*2))/6,((D23*3)+(E23*2)+F23)/6))</f>
        <v>0</v>
      </c>
    </row>
    <row r="24" spans="1:9" hidden="1">
      <c r="A24" s="23" t="s">
        <v>66</v>
      </c>
      <c r="B24" s="23" t="s">
        <v>92</v>
      </c>
      <c r="C24" s="23"/>
      <c r="D24" s="24">
        <f>SUMIFS(Data!$S:$S,Data!$A:$A,$B24,Data!$B:$B,D$1)</f>
        <v>0</v>
      </c>
      <c r="E24" s="26">
        <f>SUMIFS(Data!$S:$S,Data!$A:$A,$B24,Data!$B:$B,E$1)</f>
        <v>0</v>
      </c>
      <c r="F24" s="26">
        <f>SUMIFS(Data!$S:$S,Data!$A:$A,$B24,Data!$B:$B,F$1)</f>
        <v>0</v>
      </c>
      <c r="G24" s="25">
        <f>IF(E24=0,D24,IF(F24=0,((D24*4)+(E24*2))/6,((D24*3)+(E24*2)+F24)/6))</f>
        <v>0</v>
      </c>
    </row>
    <row r="25" spans="1:9" hidden="1">
      <c r="A25" s="23" t="s">
        <v>66</v>
      </c>
      <c r="B25" s="23" t="s">
        <v>93</v>
      </c>
      <c r="C25" s="23"/>
      <c r="D25" s="24">
        <f>SUMIFS(Data!$S:$S,Data!$A:$A,$B25,Data!$B:$B,D$1)</f>
        <v>0</v>
      </c>
      <c r="E25" s="26">
        <f>SUMIFS(Data!$S:$S,Data!$A:$A,$B25,Data!$B:$B,E$1)</f>
        <v>0</v>
      </c>
      <c r="F25" s="26">
        <f>SUMIFS(Data!$S:$S,Data!$A:$A,$B25,Data!$B:$B,F$1)</f>
        <v>0</v>
      </c>
      <c r="G25" s="25">
        <f>IF(E25=0,D25,IF(F25=0,((D25*4)+(E25*2))/6,((D25*3)+(E25*2)+F25)/6))</f>
        <v>0</v>
      </c>
    </row>
    <row r="26" spans="1:9" hidden="1">
      <c r="A26" s="23" t="s">
        <v>66</v>
      </c>
      <c r="B26" s="23" t="s">
        <v>94</v>
      </c>
      <c r="C26" s="23"/>
      <c r="D26" s="24">
        <f>SUMIFS(Data!$S:$S,Data!$A:$A,$B26,Data!$B:$B,D$1)</f>
        <v>0</v>
      </c>
      <c r="E26" s="26">
        <f>SUMIFS(Data!$S:$S,Data!$A:$A,$B26,Data!$B:$B,E$1)</f>
        <v>0</v>
      </c>
      <c r="F26" s="26">
        <f>SUMIFS(Data!$S:$S,Data!$A:$A,$B26,Data!$B:$B,F$1)</f>
        <v>0</v>
      </c>
      <c r="G26" s="25">
        <f>IF(E26=0,D26,IF(F26=0,((D26*4)+(E26*2))/6,((D26*3)+(E26*2)+F26)/6))</f>
        <v>0</v>
      </c>
    </row>
    <row r="27" spans="1:9" hidden="1">
      <c r="A27" s="23" t="s">
        <v>66</v>
      </c>
      <c r="B27" s="23" t="s">
        <v>95</v>
      </c>
      <c r="C27" s="23"/>
      <c r="D27" s="24">
        <f>SUMIFS(Data!$S:$S,Data!$A:$A,$B27,Data!$B:$B,D$1)</f>
        <v>0</v>
      </c>
      <c r="E27" s="26">
        <f>SUMIFS(Data!$S:$S,Data!$A:$A,$B27,Data!$B:$B,E$1)</f>
        <v>0</v>
      </c>
      <c r="F27" s="26">
        <f>SUMIFS(Data!$S:$S,Data!$A:$A,$B27,Data!$B:$B,F$1)</f>
        <v>0</v>
      </c>
      <c r="G27" s="25">
        <f>IF(E27=0,D27,IF(F27=0,((D27*4)+(E27*2))/6,((D27*3)+(E27*2)+F27)/6))</f>
        <v>0</v>
      </c>
    </row>
    <row r="28" spans="1:9" hidden="1">
      <c r="A28" s="23" t="s">
        <v>66</v>
      </c>
      <c r="B28" s="23" t="s">
        <v>96</v>
      </c>
      <c r="C28" s="23"/>
      <c r="D28" s="24">
        <f>SUMIFS(Data!$S:$S,Data!$A:$A,$B28,Data!$B:$B,D$1)</f>
        <v>0</v>
      </c>
      <c r="E28" s="26">
        <f>SUMIFS(Data!$S:$S,Data!$A:$A,$B28,Data!$B:$B,E$1)</f>
        <v>0</v>
      </c>
      <c r="F28" s="26">
        <f>SUMIFS(Data!$S:$S,Data!$A:$A,$B28,Data!$B:$B,F$1)</f>
        <v>0</v>
      </c>
      <c r="G28" s="25">
        <f>IF(E28=0,D28,IF(F28=0,((D28*4)+(E28*2))/6,((D28*3)+(E28*2)+F28)/6))</f>
        <v>0</v>
      </c>
      <c r="I28" s="1" t="s">
        <v>64</v>
      </c>
    </row>
    <row r="29" spans="1:9" hidden="1">
      <c r="A29" s="23" t="s">
        <v>66</v>
      </c>
      <c r="B29" s="23" t="s">
        <v>97</v>
      </c>
      <c r="C29" s="23"/>
      <c r="D29" s="24">
        <f>SUMIFS(Data!$S:$S,Data!$A:$A,$B29,Data!$B:$B,D$1)</f>
        <v>0</v>
      </c>
      <c r="E29" s="26">
        <f>SUMIFS(Data!$S:$S,Data!$A:$A,$B29,Data!$B:$B,E$1)</f>
        <v>0</v>
      </c>
      <c r="F29" s="26">
        <f>SUMIFS(Data!$S:$S,Data!$A:$A,$B29,Data!$B:$B,F$1)</f>
        <v>0</v>
      </c>
      <c r="G29" s="25">
        <f>IF(E29=0,D29,IF(F29=0,((D29*4)+(E29*2))/6,((D29*3)+(E29*2)+F29)/6))</f>
        <v>0</v>
      </c>
    </row>
    <row r="30" spans="1:9" hidden="1">
      <c r="A30" s="23" t="s">
        <v>66</v>
      </c>
      <c r="B30" s="23" t="s">
        <v>98</v>
      </c>
      <c r="C30" s="23"/>
      <c r="D30" s="24">
        <f>SUMIFS(Data!$S:$S,Data!$A:$A,$B30,Data!$B:$B,D$1)</f>
        <v>0</v>
      </c>
      <c r="E30" s="26">
        <f>SUMIFS(Data!$S:$S,Data!$A:$A,$B30,Data!$B:$B,E$1)</f>
        <v>0</v>
      </c>
      <c r="F30" s="26">
        <f>SUMIFS(Data!$S:$S,Data!$A:$A,$B30,Data!$B:$B,F$1)</f>
        <v>0</v>
      </c>
      <c r="G30" s="25">
        <f>IF(E30=0,D30,IF(F30=0,((D30*4)+(E30*2))/6,((D30*3)+(E30*2)+F30)/6))</f>
        <v>0</v>
      </c>
    </row>
    <row r="31" spans="1:9" hidden="1">
      <c r="A31" s="23" t="s">
        <v>66</v>
      </c>
      <c r="B31" s="23" t="s">
        <v>99</v>
      </c>
      <c r="C31" s="23"/>
      <c r="D31" s="24">
        <f>SUMIFS(Data!$S:$S,Data!$A:$A,$B31,Data!$B:$B,D$1)</f>
        <v>0</v>
      </c>
      <c r="E31" s="26">
        <f>SUMIFS(Data!$S:$S,Data!$A:$A,$B31,Data!$B:$B,E$1)</f>
        <v>0</v>
      </c>
      <c r="F31" s="26">
        <f>SUMIFS(Data!$S:$S,Data!$A:$A,$B31,Data!$B:$B,F$1)</f>
        <v>0</v>
      </c>
      <c r="G31" s="25">
        <f>IF(E31=0,D31,IF(F31=0,((D31*4)+(E31*2))/6,((D31*3)+(E31*2)+F31)/6))</f>
        <v>0</v>
      </c>
    </row>
    <row r="32" spans="1:9" hidden="1">
      <c r="A32" s="23" t="s">
        <v>66</v>
      </c>
      <c r="B32" s="23" t="s">
        <v>100</v>
      </c>
      <c r="C32" s="23"/>
      <c r="D32" s="24">
        <f>SUMIFS(Data!$S:$S,Data!$A:$A,$B32,Data!$B:$B,D$1)</f>
        <v>0</v>
      </c>
      <c r="E32" s="26">
        <f>SUMIFS(Data!$S:$S,Data!$A:$A,$B32,Data!$B:$B,E$1)</f>
        <v>0</v>
      </c>
      <c r="F32" s="26">
        <f>SUMIFS(Data!$S:$S,Data!$A:$A,$B32,Data!$B:$B,F$1)</f>
        <v>0</v>
      </c>
      <c r="G32" s="25">
        <f>IF(E32=0,D32,IF(F32=0,((D32*4)+(E32*2))/6,((D32*3)+(E32*2)+F32)/6))</f>
        <v>0</v>
      </c>
    </row>
    <row r="33" spans="1:7" hidden="1">
      <c r="A33" s="23" t="s">
        <v>66</v>
      </c>
      <c r="B33" s="1" t="s">
        <v>101</v>
      </c>
      <c r="D33" s="24">
        <f>SUMIFS(Data!$S:$S,Data!$A:$A,$B33,Data!$B:$B,D$1)</f>
        <v>0</v>
      </c>
      <c r="E33" s="26">
        <f>SUMIFS(Data!$S:$S,Data!$A:$A,$B33,Data!$B:$B,E$1)</f>
        <v>0</v>
      </c>
      <c r="F33" s="26">
        <f>SUMIFS(Data!$S:$S,Data!$A:$A,$B33,Data!$B:$B,F$1)</f>
        <v>0</v>
      </c>
      <c r="G33" s="25">
        <f>IF(E33=0,D33,IF(F33=0,((D33*4)+(E33*2))/6,((D33*3)+(E33*2)+F33)/6))</f>
        <v>0</v>
      </c>
    </row>
    <row r="34" spans="1:7" hidden="1">
      <c r="A34" s="23" t="s">
        <v>66</v>
      </c>
      <c r="B34" s="1" t="s">
        <v>102</v>
      </c>
      <c r="D34" s="24">
        <f>SUMIFS(Data!$S:$S,Data!$A:$A,$B34,Data!$B:$B,D$1)</f>
        <v>0.71249999816236997</v>
      </c>
      <c r="E34" s="26">
        <f>SUMIFS(Data!$S:$S,Data!$A:$A,$B34,Data!$B:$B,E$1)</f>
        <v>4.9444619877450857E-2</v>
      </c>
      <c r="F34" s="26">
        <f>SUMIFS(Data!$S:$S,Data!$A:$A,$B34,Data!$B:$B,F$1)</f>
        <v>0.20218876486500958</v>
      </c>
      <c r="G34" s="25">
        <f>IF(E34=0,D34,IF(F34=0,((D34*4)+(E34*2))/6,((D34*3)+(E34*2)+F34)/6))</f>
        <v>0.40642966651783685</v>
      </c>
    </row>
    <row r="35" spans="1:7" hidden="1">
      <c r="A35" s="23" t="s">
        <v>66</v>
      </c>
      <c r="B35" s="1" t="s">
        <v>103</v>
      </c>
      <c r="D35" s="24">
        <f>SUMIFS(Data!$S:$S,Data!$A:$A,$B35,Data!$B:$B,D$1)</f>
        <v>0</v>
      </c>
      <c r="E35" s="26">
        <f>SUMIFS(Data!$S:$S,Data!$A:$A,$B35,Data!$B:$B,E$1)</f>
        <v>0</v>
      </c>
      <c r="F35" s="26">
        <f>SUMIFS(Data!$S:$S,Data!$A:$A,$B35,Data!$B:$B,F$1)</f>
        <v>0</v>
      </c>
      <c r="G35" s="25">
        <f>IF(E35=0,D35,IF(F35=0,((D35*4)+(E35*2))/6,((D35*3)+(E35*2)+F35)/6))</f>
        <v>0</v>
      </c>
    </row>
    <row r="36" spans="1:7" hidden="1">
      <c r="A36" s="23" t="s">
        <v>66</v>
      </c>
      <c r="B36" s="1" t="s">
        <v>104</v>
      </c>
      <c r="D36" s="24">
        <f>SUMIFS(Data!$S:$S,Data!$A:$A,$B36,Data!$B:$B,D$1)</f>
        <v>0</v>
      </c>
      <c r="E36" s="26">
        <f>SUMIFS(Data!$S:$S,Data!$A:$A,$B36,Data!$B:$B,E$1)</f>
        <v>0</v>
      </c>
      <c r="F36" s="26">
        <f>SUMIFS(Data!$S:$S,Data!$A:$A,$B36,Data!$B:$B,F$1)</f>
        <v>0</v>
      </c>
      <c r="G36" s="25">
        <f>IF(E36=0,D36,IF(F36=0,((D36*4)+(E36*2))/6,((D36*3)+(E36*2)+F36)/6))</f>
        <v>0</v>
      </c>
    </row>
    <row r="37" spans="1:7" hidden="1">
      <c r="A37" s="23" t="s">
        <v>66</v>
      </c>
      <c r="B37" s="1" t="s">
        <v>105</v>
      </c>
      <c r="D37" s="24">
        <f>SUMIFS(Data!$S:$S,Data!$A:$A,$B37,Data!$B:$B,D$1)</f>
        <v>0</v>
      </c>
      <c r="E37" s="26">
        <f>SUMIFS(Data!$S:$S,Data!$A:$A,$B37,Data!$B:$B,E$1)</f>
        <v>0</v>
      </c>
      <c r="F37" s="26">
        <f>SUMIFS(Data!$S:$S,Data!$A:$A,$B37,Data!$B:$B,F$1)</f>
        <v>0</v>
      </c>
      <c r="G37" s="25">
        <f>IF(E37=0,D37,IF(F37=0,((D37*4)+(E37*2))/6,((D37*3)+(E37*2)+F37)/6))</f>
        <v>0</v>
      </c>
    </row>
    <row r="38" spans="1:7" hidden="1">
      <c r="A38" s="23" t="s">
        <v>66</v>
      </c>
      <c r="B38" s="1" t="s">
        <v>106</v>
      </c>
      <c r="D38" s="24">
        <f>SUMIFS(Data!$S:$S,Data!$A:$A,$B38,Data!$B:$B,D$1)</f>
        <v>0</v>
      </c>
      <c r="E38" s="26">
        <f>SUMIFS(Data!$S:$S,Data!$A:$A,$B38,Data!$B:$B,E$1)</f>
        <v>0</v>
      </c>
      <c r="F38" s="26">
        <f>SUMIFS(Data!$S:$S,Data!$A:$A,$B38,Data!$B:$B,F$1)</f>
        <v>0</v>
      </c>
      <c r="G38" s="25">
        <f>IF(E38=0,D38,IF(F38=0,((D38*4)+(E38*2))/6,((D38*3)+(E38*2)+F38)/6))</f>
        <v>0</v>
      </c>
    </row>
    <row r="39" spans="1:7" hidden="1">
      <c r="A39" s="23" t="s">
        <v>66</v>
      </c>
      <c r="B39" s="1" t="s">
        <v>107</v>
      </c>
      <c r="D39" s="24">
        <f>SUMIFS(Data!$S:$S,Data!$A:$A,$B39,Data!$B:$B,D$1)</f>
        <v>0</v>
      </c>
      <c r="E39" s="26">
        <f>SUMIFS(Data!$S:$S,Data!$A:$A,$B39,Data!$B:$B,E$1)</f>
        <v>0</v>
      </c>
      <c r="F39" s="26">
        <f>SUMIFS(Data!$S:$S,Data!$A:$A,$B39,Data!$B:$B,F$1)</f>
        <v>0</v>
      </c>
      <c r="G39" s="25">
        <f>IF(E39=0,D39,IF(F39=0,((D39*4)+(E39*2))/6,((D39*3)+(E39*2)+F39)/6))</f>
        <v>0</v>
      </c>
    </row>
    <row r="40" spans="1:7" hidden="1">
      <c r="A40" s="23" t="s">
        <v>66</v>
      </c>
      <c r="B40" s="1" t="s">
        <v>108</v>
      </c>
      <c r="D40" s="24">
        <f>SUMIFS(Data!$S:$S,Data!$A:$A,$B40,Data!$B:$B,D$1)</f>
        <v>0</v>
      </c>
      <c r="E40" s="26">
        <f>SUMIFS(Data!$S:$S,Data!$A:$A,$B40,Data!$B:$B,E$1)</f>
        <v>0</v>
      </c>
      <c r="F40" s="26">
        <f>SUMIFS(Data!$S:$S,Data!$A:$A,$B40,Data!$B:$B,F$1)</f>
        <v>0</v>
      </c>
      <c r="G40" s="25">
        <f>IF(E40=0,D40,IF(F40=0,((D40*4)+(E40*2))/6,((D40*3)+(E40*2)+F40)/6))</f>
        <v>0</v>
      </c>
    </row>
    <row r="41" spans="1:7" hidden="1">
      <c r="A41" s="23" t="s">
        <v>66</v>
      </c>
      <c r="B41" s="1" t="s">
        <v>109</v>
      </c>
      <c r="D41" s="24">
        <f>SUMIFS(Data!$S:$S,Data!$A:$A,$B41,Data!$B:$B,D$1)</f>
        <v>0</v>
      </c>
      <c r="E41" s="26">
        <f>SUMIFS(Data!$S:$S,Data!$A:$A,$B41,Data!$B:$B,E$1)</f>
        <v>0</v>
      </c>
      <c r="F41" s="26">
        <f>SUMIFS(Data!$S:$S,Data!$A:$A,$B41,Data!$B:$B,F$1)</f>
        <v>0</v>
      </c>
      <c r="G41" s="25">
        <f>IF(E41=0,D41,IF(F41=0,((D41*4)+(E41*2))/6,((D41*3)+(E41*2)+F41)/6))</f>
        <v>0</v>
      </c>
    </row>
    <row r="42" spans="1:7" hidden="1">
      <c r="A42" s="23" t="s">
        <v>66</v>
      </c>
      <c r="B42" s="1" t="s">
        <v>110</v>
      </c>
      <c r="D42" s="24">
        <f>SUMIFS(Data!$S:$S,Data!$A:$A,$B42,Data!$B:$B,D$1)</f>
        <v>0</v>
      </c>
      <c r="E42" s="26">
        <f>SUMIFS(Data!$S:$S,Data!$A:$A,$B42,Data!$B:$B,E$1)</f>
        <v>0</v>
      </c>
      <c r="F42" s="26">
        <f>SUMIFS(Data!$S:$S,Data!$A:$A,$B42,Data!$B:$B,F$1)</f>
        <v>0</v>
      </c>
      <c r="G42" s="25">
        <f>IF(E42=0,D42,IF(F42=0,((D42*4)+(E42*2))/6,((D42*3)+(E42*2)+F42)/6))</f>
        <v>0</v>
      </c>
    </row>
    <row r="43" spans="1:7" hidden="1">
      <c r="A43" s="23" t="s">
        <v>66</v>
      </c>
      <c r="B43" s="1" t="s">
        <v>111</v>
      </c>
      <c r="D43" s="24">
        <f>SUMIFS(Data!$S:$S,Data!$A:$A,$B43,Data!$B:$B,D$1)</f>
        <v>0</v>
      </c>
      <c r="E43" s="26">
        <f>SUMIFS(Data!$S:$S,Data!$A:$A,$B43,Data!$B:$B,E$1)</f>
        <v>0</v>
      </c>
      <c r="F43" s="26">
        <f>SUMIFS(Data!$S:$S,Data!$A:$A,$B43,Data!$B:$B,F$1)</f>
        <v>0</v>
      </c>
      <c r="G43" s="25">
        <f>IF(E43=0,D43,IF(F43=0,((D43*4)+(E43*2))/6,((D43*3)+(E43*2)+F43)/6))</f>
        <v>0</v>
      </c>
    </row>
    <row r="44" spans="1:7" hidden="1">
      <c r="A44" s="23" t="s">
        <v>66</v>
      </c>
      <c r="B44" s="1" t="s">
        <v>112</v>
      </c>
      <c r="D44" s="24">
        <f>SUMIFS(Data!$S:$S,Data!$A:$A,$B44,Data!$B:$B,D$1)</f>
        <v>0</v>
      </c>
      <c r="E44" s="26">
        <f>SUMIFS(Data!$S:$S,Data!$A:$A,$B44,Data!$B:$B,E$1)</f>
        <v>0</v>
      </c>
      <c r="F44" s="26">
        <f>SUMIFS(Data!$S:$S,Data!$A:$A,$B44,Data!$B:$B,F$1)</f>
        <v>0</v>
      </c>
      <c r="G44" s="25">
        <f>IF(E44=0,D44,IF(F44=0,((D44*4)+(E44*2))/6,((D44*3)+(E44*2)+F44)/6))</f>
        <v>0</v>
      </c>
    </row>
    <row r="45" spans="1:7" hidden="1">
      <c r="A45" s="23" t="s">
        <v>66</v>
      </c>
      <c r="B45" s="1" t="s">
        <v>113</v>
      </c>
      <c r="D45" s="24">
        <f>SUMIFS(Data!$S:$S,Data!$A:$A,$B45,Data!$B:$B,D$1)</f>
        <v>0</v>
      </c>
      <c r="E45" s="26">
        <f>SUMIFS(Data!$S:$S,Data!$A:$A,$B45,Data!$B:$B,E$1)</f>
        <v>0</v>
      </c>
      <c r="F45" s="26">
        <f>SUMIFS(Data!$S:$S,Data!$A:$A,$B45,Data!$B:$B,F$1)</f>
        <v>0</v>
      </c>
      <c r="G45" s="25">
        <f>IF(E45=0,D45,IF(F45=0,((D45*4)+(E45*2))/6,((D45*3)+(E45*2)+F45)/6))</f>
        <v>0</v>
      </c>
    </row>
    <row r="46" spans="1:7" hidden="1">
      <c r="A46" s="23" t="s">
        <v>66</v>
      </c>
      <c r="B46" s="1" t="s">
        <v>114</v>
      </c>
      <c r="D46" s="24">
        <f>SUMIFS(Data!$S:$S,Data!$A:$A,$B46,Data!$B:$B,D$1)</f>
        <v>0</v>
      </c>
      <c r="E46" s="26">
        <f>SUMIFS(Data!$S:$S,Data!$A:$A,$B46,Data!$B:$B,E$1)</f>
        <v>0</v>
      </c>
      <c r="F46" s="26">
        <f>SUMIFS(Data!$S:$S,Data!$A:$A,$B46,Data!$B:$B,F$1)</f>
        <v>0</v>
      </c>
      <c r="G46" s="25">
        <f>IF(E46=0,D46,IF(F46=0,((D46*4)+(E46*2))/6,((D46*3)+(E46*2)+F46)/6))</f>
        <v>0</v>
      </c>
    </row>
    <row r="47" spans="1:7" hidden="1">
      <c r="A47" s="23" t="s">
        <v>66</v>
      </c>
      <c r="B47" s="1" t="s">
        <v>115</v>
      </c>
      <c r="D47" s="24">
        <f>SUMIFS(Data!$S:$S,Data!$A:$A,$B47,Data!$B:$B,D$1)</f>
        <v>0</v>
      </c>
      <c r="E47" s="26">
        <f>SUMIFS(Data!$S:$S,Data!$A:$A,$B47,Data!$B:$B,E$1)</f>
        <v>0</v>
      </c>
      <c r="F47" s="26">
        <f>SUMIFS(Data!$S:$S,Data!$A:$A,$B47,Data!$B:$B,F$1)</f>
        <v>0</v>
      </c>
      <c r="G47" s="25">
        <f>IF(E47=0,D47,IF(F47=0,((D47*4)+(E47*2))/6,((D47*3)+(E47*2)+F47)/6))</f>
        <v>0</v>
      </c>
    </row>
    <row r="48" spans="1:7" hidden="1">
      <c r="A48" s="23" t="s">
        <v>66</v>
      </c>
      <c r="B48" s="1" t="s">
        <v>116</v>
      </c>
      <c r="D48" s="24">
        <f>SUMIFS(Data!$S:$S,Data!$A:$A,$B48,Data!$B:$B,D$1)</f>
        <v>0</v>
      </c>
      <c r="E48" s="26">
        <f>SUMIFS(Data!$S:$S,Data!$A:$A,$B48,Data!$B:$B,E$1)</f>
        <v>0</v>
      </c>
      <c r="F48" s="26">
        <f>SUMIFS(Data!$S:$S,Data!$A:$A,$B48,Data!$B:$B,F$1)</f>
        <v>0</v>
      </c>
      <c r="G48" s="25">
        <f>IF(E48=0,D48,IF(F48=0,((D48*4)+(E48*2))/6,((D48*3)+(E48*2)+F48)/6))</f>
        <v>0</v>
      </c>
    </row>
    <row r="49" spans="1:7" hidden="1">
      <c r="A49" s="23" t="s">
        <v>66</v>
      </c>
      <c r="B49" s="1" t="s">
        <v>117</v>
      </c>
      <c r="D49" s="24">
        <f>SUMIFS(Data!$S:$S,Data!$A:$A,$B49,Data!$B:$B,D$1)</f>
        <v>0</v>
      </c>
      <c r="E49" s="26">
        <f>SUMIFS(Data!$S:$S,Data!$A:$A,$B49,Data!$B:$B,E$1)</f>
        <v>0</v>
      </c>
      <c r="F49" s="26">
        <f>SUMIFS(Data!$S:$S,Data!$A:$A,$B49,Data!$B:$B,F$1)</f>
        <v>0</v>
      </c>
      <c r="G49" s="25">
        <f>IF(E49=0,D49,IF(F49=0,((D49*4)+(E49*2))/6,((D49*3)+(E49*2)+F49)/6))</f>
        <v>0</v>
      </c>
    </row>
    <row r="50" spans="1:7" hidden="1">
      <c r="A50" s="23" t="s">
        <v>66</v>
      </c>
      <c r="B50" s="1" t="s">
        <v>118</v>
      </c>
      <c r="D50" s="24">
        <f>SUMIFS(Data!$S:$S,Data!$A:$A,$B50,Data!$B:$B,D$1)</f>
        <v>0</v>
      </c>
      <c r="E50" s="26">
        <f>SUMIFS(Data!$S:$S,Data!$A:$A,$B50,Data!$B:$B,E$1)</f>
        <v>0</v>
      </c>
      <c r="F50" s="26">
        <f>SUMIFS(Data!$S:$S,Data!$A:$A,$B50,Data!$B:$B,F$1)</f>
        <v>0</v>
      </c>
      <c r="G50" s="25">
        <f>IF(E50=0,D50,IF(F50=0,((D50*4)+(E50*2))/6,((D50*3)+(E50*2)+F50)/6))</f>
        <v>0</v>
      </c>
    </row>
    <row r="51" spans="1:7" hidden="1">
      <c r="A51" s="23" t="s">
        <v>66</v>
      </c>
      <c r="B51" s="1" t="s">
        <v>119</v>
      </c>
      <c r="D51" s="24">
        <f>SUMIFS(Data!$S:$S,Data!$A:$A,$B51,Data!$B:$B,D$1)</f>
        <v>0</v>
      </c>
      <c r="E51" s="26">
        <f>SUMIFS(Data!$S:$S,Data!$A:$A,$B51,Data!$B:$B,E$1)</f>
        <v>0</v>
      </c>
      <c r="F51" s="26">
        <f>SUMIFS(Data!$S:$S,Data!$A:$A,$B51,Data!$B:$B,F$1)</f>
        <v>0</v>
      </c>
      <c r="G51" s="25">
        <f>IF(E51=0,D51,IF(F51=0,((D51*4)+(E51*2))/6,((D51*3)+(E51*2)+F51)/6))</f>
        <v>0</v>
      </c>
    </row>
    <row r="52" spans="1:7" hidden="1">
      <c r="A52" s="23" t="s">
        <v>66</v>
      </c>
      <c r="B52" s="1" t="s">
        <v>120</v>
      </c>
      <c r="D52" s="24">
        <f>SUMIFS(Data!$S:$S,Data!$A:$A,$B52,Data!$B:$B,D$1)</f>
        <v>0</v>
      </c>
      <c r="E52" s="26">
        <f>SUMIFS(Data!$S:$S,Data!$A:$A,$B52,Data!$B:$B,E$1)</f>
        <v>0</v>
      </c>
      <c r="F52" s="26">
        <f>SUMIFS(Data!$S:$S,Data!$A:$A,$B52,Data!$B:$B,F$1)</f>
        <v>0</v>
      </c>
      <c r="G52" s="25">
        <f>IF(E52=0,D52,IF(F52=0,((D52*4)+(E52*2))/6,((D52*3)+(E52*2)+F52)/6))</f>
        <v>0</v>
      </c>
    </row>
    <row r="53" spans="1:7" hidden="1">
      <c r="A53" s="23" t="s">
        <v>66</v>
      </c>
      <c r="B53" s="1" t="s">
        <v>121</v>
      </c>
      <c r="D53" s="24">
        <f>SUMIFS(Data!$S:$S,Data!$A:$A,$B53,Data!$B:$B,D$1)</f>
        <v>0</v>
      </c>
      <c r="E53" s="26">
        <f>SUMIFS(Data!$S:$S,Data!$A:$A,$B53,Data!$B:$B,E$1)</f>
        <v>0</v>
      </c>
      <c r="F53" s="26">
        <f>SUMIFS(Data!$S:$S,Data!$A:$A,$B53,Data!$B:$B,F$1)</f>
        <v>0</v>
      </c>
      <c r="G53" s="25">
        <f>IF(E53=0,D53,IF(F53=0,((D53*4)+(E53*2))/6,((D53*3)+(E53*2)+F53)/6))</f>
        <v>0</v>
      </c>
    </row>
    <row r="54" spans="1:7" hidden="1">
      <c r="A54" s="23" t="s">
        <v>66</v>
      </c>
      <c r="B54" s="1" t="s">
        <v>122</v>
      </c>
      <c r="D54" s="24">
        <f>SUMIFS(Data!$S:$S,Data!$A:$A,$B54,Data!$B:$B,D$1)</f>
        <v>0</v>
      </c>
      <c r="E54" s="26">
        <f>SUMIFS(Data!$S:$S,Data!$A:$A,$B54,Data!$B:$B,E$1)</f>
        <v>0</v>
      </c>
      <c r="F54" s="26">
        <f>SUMIFS(Data!$S:$S,Data!$A:$A,$B54,Data!$B:$B,F$1)</f>
        <v>0</v>
      </c>
      <c r="G54" s="25">
        <f>IF(E54=0,D54,IF(F54=0,((D54*4)+(E54*2))/6,((D54*3)+(E54*2)+F54)/6))</f>
        <v>0</v>
      </c>
    </row>
    <row r="55" spans="1:7" hidden="1">
      <c r="A55" s="23" t="s">
        <v>66</v>
      </c>
      <c r="B55" s="1" t="s">
        <v>123</v>
      </c>
      <c r="D55" s="24">
        <f>SUMIFS(Data!$S:$S,Data!$A:$A,$B55,Data!$B:$B,D$1)</f>
        <v>0</v>
      </c>
      <c r="E55" s="26">
        <f>SUMIFS(Data!$S:$S,Data!$A:$A,$B55,Data!$B:$B,E$1)</f>
        <v>9.4215566016943836E-2</v>
      </c>
      <c r="F55" s="26">
        <f>SUMIFS(Data!$S:$S,Data!$A:$A,$B55,Data!$B:$B,F$1)</f>
        <v>0</v>
      </c>
      <c r="G55" s="25">
        <f>IF(E55=0,D55,IF(F55=0,((D55*4)+(E55*2))/6,((D55*3)+(E55*2)+F55)/6))</f>
        <v>3.1405188672314614E-2</v>
      </c>
    </row>
    <row r="56" spans="1:7">
      <c r="A56" s="23" t="s">
        <v>65</v>
      </c>
      <c r="B56" s="23" t="s">
        <v>87</v>
      </c>
      <c r="C56" s="23">
        <v>22</v>
      </c>
      <c r="D56" s="24">
        <f>SUMIFS(Data!$S:$S,Data!$A:$A,$B56,Data!$B:$B,D$1)</f>
        <v>-0.52044656333441375</v>
      </c>
      <c r="E56" s="26">
        <f>SUMIFS(Data!$S:$S,Data!$A:$A,$B56,Data!$B:$B,E$1)</f>
        <v>0</v>
      </c>
      <c r="F56" s="26">
        <f>SUMIFS(Data!$S:$S,Data!$A:$A,$B56,Data!$B:$B,F$1)</f>
        <v>0</v>
      </c>
      <c r="G56" s="25">
        <f>IF(E56=0,D56,IF(F56=0,((D56*4)+(E56*2))/6,((D56*3)+(E56*2)+F56)/6))</f>
        <v>-0.52044656333441375</v>
      </c>
    </row>
    <row r="57" spans="1:7">
      <c r="A57" s="23" t="s">
        <v>65</v>
      </c>
      <c r="B57" s="23" t="s">
        <v>82</v>
      </c>
      <c r="C57" s="23">
        <v>22</v>
      </c>
      <c r="D57" s="24">
        <f>SUMIFS(Data!$S:$S,Data!$A:$A,$B57,Data!$B:$B,D$1)</f>
        <v>-0.58268643229054495</v>
      </c>
      <c r="E57" s="26">
        <f>SUMIFS(Data!$S:$S,Data!$A:$A,$B57,Data!$B:$B,E$1)</f>
        <v>0</v>
      </c>
      <c r="F57" s="26">
        <f>SUMIFS(Data!$S:$S,Data!$A:$A,$B57,Data!$B:$B,F$1)</f>
        <v>0</v>
      </c>
      <c r="G57" s="25">
        <f>IF(E57=0,D57,IF(F57=0,((D57*4)+(E57*2))/6,((D57*3)+(E57*2)+F57)/6))</f>
        <v>-0.58268643229054495</v>
      </c>
    </row>
  </sheetData>
  <sortState ref="A2:G33">
    <sortCondition descending="1" ref="G2:G33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2"/>
  <sheetViews>
    <sheetView topLeftCell="F1" workbookViewId="0">
      <pane ySplit="1" topLeftCell="A30" activePane="bottomLeft" state="frozen"/>
      <selection pane="bottomLeft" activeCell="P30" sqref="P30"/>
    </sheetView>
  </sheetViews>
  <sheetFormatPr defaultRowHeight="15"/>
  <cols>
    <col min="1" max="1" width="21.140625" style="1" bestFit="1" customWidth="1"/>
    <col min="2" max="2" width="9.140625" style="1"/>
    <col min="3" max="3" width="0" style="1" hidden="1" customWidth="1"/>
    <col min="4" max="4" width="10.140625" style="2" customWidth="1"/>
    <col min="5" max="5" width="9.85546875" style="2" bestFit="1" customWidth="1"/>
    <col min="6" max="6" width="9.85546875" style="2" customWidth="1"/>
    <col min="7" max="7" width="9.85546875" style="1" bestFit="1" customWidth="1"/>
    <col min="8" max="8" width="10.140625" style="1" bestFit="1" customWidth="1"/>
    <col min="9" max="9" width="11.42578125" style="1" bestFit="1" customWidth="1"/>
    <col min="10" max="10" width="14" style="1" bestFit="1" customWidth="1"/>
    <col min="11" max="11" width="14.28515625" style="2" bestFit="1" customWidth="1"/>
    <col min="12" max="12" width="13.7109375" style="2" bestFit="1" customWidth="1"/>
    <col min="13" max="13" width="13.7109375" style="2" customWidth="1"/>
    <col min="14" max="16" width="9.140625" style="1"/>
    <col min="17" max="17" width="9.140625" style="14"/>
    <col min="18" max="18" width="9.140625" style="9"/>
    <col min="19" max="19" width="13.5703125" style="7" customWidth="1"/>
    <col min="20" max="16384" width="9.140625" style="1"/>
  </cols>
  <sheetData>
    <row r="1" spans="1:19">
      <c r="A1" s="16" t="s">
        <v>42</v>
      </c>
      <c r="B1" s="16" t="s">
        <v>44</v>
      </c>
      <c r="C1" s="16" t="s">
        <v>43</v>
      </c>
      <c r="D1" s="17" t="s">
        <v>50</v>
      </c>
      <c r="E1" s="17" t="s">
        <v>51</v>
      </c>
      <c r="F1" s="17" t="s">
        <v>71</v>
      </c>
      <c r="G1" s="16" t="s">
        <v>52</v>
      </c>
      <c r="H1" s="16" t="s">
        <v>0</v>
      </c>
      <c r="I1" s="16" t="s">
        <v>53</v>
      </c>
      <c r="J1" s="16" t="s">
        <v>54</v>
      </c>
      <c r="K1" s="17" t="s">
        <v>55</v>
      </c>
      <c r="L1" s="17" t="s">
        <v>56</v>
      </c>
      <c r="M1" s="17" t="s">
        <v>72</v>
      </c>
      <c r="N1" s="16" t="s">
        <v>31</v>
      </c>
      <c r="O1" s="16" t="s">
        <v>32</v>
      </c>
      <c r="P1" s="16" t="s">
        <v>74</v>
      </c>
      <c r="Q1" s="18" t="s">
        <v>57</v>
      </c>
      <c r="R1" s="19" t="s">
        <v>58</v>
      </c>
      <c r="S1" s="20" t="s">
        <v>45</v>
      </c>
    </row>
    <row r="2" spans="1:19">
      <c r="A2" s="1" t="s">
        <v>67</v>
      </c>
      <c r="B2" s="1">
        <v>2013</v>
      </c>
      <c r="C2" s="1">
        <v>5.5</v>
      </c>
      <c r="D2" s="2">
        <v>0.35399999999999998</v>
      </c>
      <c r="E2" s="2">
        <v>0.42799999999999999</v>
      </c>
      <c r="F2" s="2">
        <v>6.99</v>
      </c>
      <c r="G2" s="1" t="s">
        <v>65</v>
      </c>
      <c r="H2" s="1">
        <v>23.7</v>
      </c>
      <c r="I2" s="1" t="s">
        <v>39</v>
      </c>
      <c r="J2" s="1">
        <f>VLOOKUP(I2,'Level Averages'!A:E,4,FALSE)</f>
        <v>26.8</v>
      </c>
      <c r="K2" s="2">
        <f>VLOOKUP(I2,'Level Averages'!G:K,5,FALSE)</f>
        <v>0.32833333333333331</v>
      </c>
      <c r="L2" s="2">
        <f>VLOOKUP(I2,'Level Averages'!M:Q,5,FALSE)</f>
        <v>0.39100000000000001</v>
      </c>
      <c r="M2" s="2">
        <f>VLOOKUP(I2,'Level Averages'!V:Z,5,FALSE)</f>
        <v>7.6000000000000005</v>
      </c>
      <c r="N2" s="2">
        <f>(LN(D2)-LN(K2))*1.8</f>
        <v>0.13548160913363141</v>
      </c>
      <c r="O2" s="2">
        <f t="shared" ref="O2" si="0">LN(E2)-LN(L2)</f>
        <v>9.0415635596430954E-2</v>
      </c>
      <c r="P2" s="2">
        <f>(LN(F2)-LN(M2))/2</f>
        <v>-4.1833845523283286E-2</v>
      </c>
      <c r="Q2" s="15">
        <f>VLOOKUP(H2-J2,'Level Averages'!S:T,2,TRUE)</f>
        <v>0.375</v>
      </c>
      <c r="R2" s="9">
        <f>VLOOKUP(G2,'Positional Adjustments'!A:B,2,FALSE)</f>
        <v>0</v>
      </c>
      <c r="S2" s="8">
        <f t="shared" ref="S2:S9" si="1">-N2-O2+P2+Q2+R2</f>
        <v>0.10726890974665437</v>
      </c>
    </row>
    <row r="3" spans="1:19">
      <c r="A3" s="22" t="s">
        <v>67</v>
      </c>
      <c r="B3" s="22">
        <v>2012</v>
      </c>
      <c r="C3" s="22"/>
      <c r="D3" s="21">
        <v>0.31900000000000001</v>
      </c>
      <c r="E3" s="21">
        <v>0.34300000000000003</v>
      </c>
      <c r="F3" s="21">
        <v>6.51</v>
      </c>
      <c r="G3" s="22" t="s">
        <v>65</v>
      </c>
      <c r="H3" s="22">
        <v>22.7</v>
      </c>
      <c r="I3" s="22" t="s">
        <v>38</v>
      </c>
      <c r="J3" s="1">
        <f>VLOOKUP(I3,'Level Averages'!A:E,4,FALSE)</f>
        <v>24.3</v>
      </c>
      <c r="K3" s="2">
        <f>VLOOKUP(I3,'Level Averages'!G:K,5,FALSE)</f>
        <v>0.32966666666666666</v>
      </c>
      <c r="L3" s="2">
        <f>VLOOKUP(I3,'Level Averages'!M:Q,5,FALSE)</f>
        <v>0.39133333333333331</v>
      </c>
      <c r="M3" s="2">
        <f>VLOOKUP(I3,'Level Averages'!V:Z,5,FALSE)</f>
        <v>7.6000000000000005</v>
      </c>
      <c r="N3" s="2">
        <f t="shared" ref="N3:N11" si="2">(LN(D3)-LN(K3))*1.8</f>
        <v>-5.9203692305564236E-2</v>
      </c>
      <c r="O3" s="2">
        <f t="shared" ref="O3:O11" si="3">LN(E3)-LN(L3)</f>
        <v>-0.13182926455399213</v>
      </c>
      <c r="P3" s="2">
        <f t="shared" ref="P3:P5" si="4">(LN(F3)-LN(M3))/2</f>
        <v>-7.7404395535903836E-2</v>
      </c>
      <c r="Q3" s="15">
        <f>VLOOKUP(H3-J3,'Level Averages'!S:T,2,TRUE)</f>
        <v>0.25</v>
      </c>
      <c r="R3" s="9">
        <f>VLOOKUP(G3,'Positional Adjustments'!A:B,2,FALSE)</f>
        <v>0</v>
      </c>
      <c r="S3" s="8">
        <f t="shared" si="1"/>
        <v>0.36362856132365251</v>
      </c>
    </row>
    <row r="4" spans="1:19">
      <c r="A4" s="22" t="s">
        <v>67</v>
      </c>
      <c r="B4" s="22">
        <v>2011</v>
      </c>
      <c r="C4" s="22"/>
      <c r="D4" s="21">
        <v>0.35699999999999998</v>
      </c>
      <c r="E4" s="21">
        <v>0.40799999999999997</v>
      </c>
      <c r="F4" s="21">
        <v>6.16</v>
      </c>
      <c r="G4" s="22" t="s">
        <v>65</v>
      </c>
      <c r="H4" s="22">
        <v>21.7</v>
      </c>
      <c r="I4" s="22" t="s">
        <v>34</v>
      </c>
      <c r="J4" s="1">
        <f>VLOOKUP(I4,'Level Averages'!A:E,4,FALSE)</f>
        <v>22.8</v>
      </c>
      <c r="K4" s="2">
        <f>VLOOKUP(I4,'Level Averages'!G:K,5,FALSE)</f>
        <v>0.32700000000000001</v>
      </c>
      <c r="L4" s="2">
        <f>VLOOKUP(I4,'Level Averages'!M:Q,5,FALSE)</f>
        <v>0.38300000000000001</v>
      </c>
      <c r="M4" s="2">
        <f>VLOOKUP(I4,'Level Averages'!V:Z,5,FALSE)</f>
        <v>7.5333333333333341</v>
      </c>
      <c r="N4" s="2">
        <f t="shared" si="2"/>
        <v>0.15799609958829391</v>
      </c>
      <c r="O4" s="2">
        <f t="shared" si="3"/>
        <v>6.3232185223515591E-2</v>
      </c>
      <c r="P4" s="2">
        <f t="shared" si="4"/>
        <v>-0.10063042003235112</v>
      </c>
      <c r="Q4" s="15">
        <f>VLOOKUP(H4-J4,'Level Averages'!S:T,2,TRUE)</f>
        <v>0.25</v>
      </c>
      <c r="R4" s="9">
        <f>VLOOKUP(G4,'Positional Adjustments'!A:B,2,FALSE)</f>
        <v>0</v>
      </c>
      <c r="S4" s="8">
        <f t="shared" si="1"/>
        <v>-7.1858704844160626E-2</v>
      </c>
    </row>
    <row r="5" spans="1:19">
      <c r="A5" s="22" t="s">
        <v>68</v>
      </c>
      <c r="B5" s="22">
        <v>2013</v>
      </c>
      <c r="C5" s="22"/>
      <c r="D5" s="21">
        <v>0.32300000000000001</v>
      </c>
      <c r="E5" s="21">
        <v>0.46400000000000002</v>
      </c>
      <c r="F5" s="21">
        <v>7.15</v>
      </c>
      <c r="G5" s="22" t="s">
        <v>65</v>
      </c>
      <c r="H5" s="22">
        <v>28</v>
      </c>
      <c r="I5" s="22" t="s">
        <v>38</v>
      </c>
      <c r="J5" s="1">
        <f>VLOOKUP(I5,'Level Averages'!A:E,4,FALSE)</f>
        <v>24.3</v>
      </c>
      <c r="K5" s="2">
        <f>VLOOKUP(I5,'Level Averages'!G:K,5,FALSE)</f>
        <v>0.32966666666666666</v>
      </c>
      <c r="L5" s="2">
        <f>VLOOKUP(I5,'Level Averages'!M:Q,5,FALSE)</f>
        <v>0.39133333333333331</v>
      </c>
      <c r="M5" s="2">
        <f>VLOOKUP(I5,'Level Averages'!V:Z,5,FALSE)</f>
        <v>7.6000000000000005</v>
      </c>
      <c r="N5" s="2">
        <f t="shared" si="2"/>
        <v>-3.677349551750253E-2</v>
      </c>
      <c r="O5" s="2">
        <f t="shared" si="3"/>
        <v>0.17032484050632324</v>
      </c>
      <c r="P5" s="2">
        <f t="shared" si="4"/>
        <v>-3.0517945293184634E-2</v>
      </c>
      <c r="Q5" s="15">
        <f>VLOOKUP(H5-J5,'Level Averages'!S:T,2,TRUE)</f>
        <v>-0.375</v>
      </c>
      <c r="R5" s="9">
        <f>VLOOKUP(G5,'Positional Adjustments'!A:B,2,FALSE)</f>
        <v>0</v>
      </c>
      <c r="S5" s="8">
        <f t="shared" si="1"/>
        <v>-0.53906929028200534</v>
      </c>
    </row>
    <row r="6" spans="1:19">
      <c r="A6" s="22" t="s">
        <v>68</v>
      </c>
      <c r="B6" s="22">
        <v>2012</v>
      </c>
      <c r="C6" s="22"/>
      <c r="D6" s="21">
        <v>0.30399999999999999</v>
      </c>
      <c r="E6" s="21">
        <v>0.34699999999999998</v>
      </c>
      <c r="F6" s="21">
        <v>8.09</v>
      </c>
      <c r="G6" s="22" t="s">
        <v>66</v>
      </c>
      <c r="H6" s="22">
        <v>27</v>
      </c>
      <c r="I6" s="22" t="s">
        <v>38</v>
      </c>
      <c r="J6" s="1">
        <f>VLOOKUP(I6,'Level Averages'!A:E,4,FALSE)</f>
        <v>24.3</v>
      </c>
      <c r="K6" s="2">
        <f>VLOOKUP(I6,'Level Averages'!G:K,5,FALSE)</f>
        <v>0.32966666666666666</v>
      </c>
      <c r="L6" s="2">
        <f>VLOOKUP(I6,'Level Averages'!M:Q,5,FALSE)</f>
        <v>0.39133333333333331</v>
      </c>
      <c r="M6" s="2">
        <f>VLOOKUP(I6,'Level Averages'!V:Z,5,FALSE)</f>
        <v>7.6000000000000005</v>
      </c>
      <c r="N6" s="2">
        <f t="shared" si="2"/>
        <v>-0.14589781478708558</v>
      </c>
      <c r="O6" s="2">
        <f t="shared" si="3"/>
        <v>-0.12023493177307298</v>
      </c>
      <c r="P6" s="2">
        <f>(LN(F6)-LN(M6))/3</f>
        <v>2.0826827926038256E-2</v>
      </c>
      <c r="Q6" s="15">
        <f>VLOOKUP(H6-J6,'Level Averages'!S:T,2,TRUE)</f>
        <v>-0.25</v>
      </c>
      <c r="R6" s="9">
        <f>VLOOKUP(G6,'Positional Adjustments'!A:B,2,FALSE)</f>
        <v>-0.6</v>
      </c>
      <c r="S6" s="8">
        <f t="shared" si="1"/>
        <v>-0.56304042551380318</v>
      </c>
    </row>
    <row r="7" spans="1:19">
      <c r="A7" s="22" t="s">
        <v>68</v>
      </c>
      <c r="B7" s="22">
        <v>2011</v>
      </c>
      <c r="C7" s="22"/>
      <c r="D7" s="21">
        <v>0.251</v>
      </c>
      <c r="E7" s="21">
        <v>0.29199999999999998</v>
      </c>
      <c r="F7" s="21">
        <v>10.51</v>
      </c>
      <c r="G7" s="22" t="s">
        <v>66</v>
      </c>
      <c r="H7" s="22">
        <v>26</v>
      </c>
      <c r="I7" s="22" t="s">
        <v>34</v>
      </c>
      <c r="J7" s="1">
        <f>VLOOKUP(I7,'Level Averages'!A:E,4,FALSE)</f>
        <v>22.8</v>
      </c>
      <c r="K7" s="2">
        <f>VLOOKUP(I7,'Level Averages'!G:K,5,FALSE)</f>
        <v>0.32700000000000001</v>
      </c>
      <c r="L7" s="2">
        <f>VLOOKUP(I7,'Level Averages'!M:Q,5,FALSE)</f>
        <v>0.38300000000000001</v>
      </c>
      <c r="M7" s="2">
        <f>VLOOKUP(I7,'Level Averages'!V:Z,5,FALSE)</f>
        <v>7.5333333333333341</v>
      </c>
      <c r="N7" s="2">
        <f t="shared" si="2"/>
        <v>-0.47611301717784515</v>
      </c>
      <c r="O7" s="2">
        <f t="shared" si="3"/>
        <v>-0.27128118691236425</v>
      </c>
      <c r="P7" s="2">
        <f t="shared" ref="P7:P13" si="5">(LN(F7)-LN(M7))/3</f>
        <v>0.11099652242624296</v>
      </c>
      <c r="Q7" s="15">
        <f>VLOOKUP(H7-J7,'Level Averages'!S:T,2,TRUE)</f>
        <v>-0.375</v>
      </c>
      <c r="R7" s="9">
        <f>VLOOKUP(G7,'Positional Adjustments'!A:B,2,FALSE)</f>
        <v>-0.6</v>
      </c>
      <c r="S7" s="8">
        <f t="shared" si="1"/>
        <v>-0.11660927348354766</v>
      </c>
    </row>
    <row r="8" spans="1:19">
      <c r="A8" s="22" t="s">
        <v>69</v>
      </c>
      <c r="B8" s="22">
        <v>2013</v>
      </c>
      <c r="C8" s="22"/>
      <c r="D8" s="21">
        <v>0.33300000000000002</v>
      </c>
      <c r="E8" s="21">
        <v>0.36099999999999999</v>
      </c>
      <c r="F8" s="21">
        <v>6.8</v>
      </c>
      <c r="G8" s="22" t="s">
        <v>65</v>
      </c>
      <c r="H8" s="22">
        <v>20.399999999999999</v>
      </c>
      <c r="I8" s="22" t="s">
        <v>34</v>
      </c>
      <c r="J8" s="1">
        <f>VLOOKUP(I8,'Level Averages'!A:E,4,FALSE)</f>
        <v>22.8</v>
      </c>
      <c r="K8" s="2">
        <f>VLOOKUP(I8,'Level Averages'!G:K,5,FALSE)</f>
        <v>0.32700000000000001</v>
      </c>
      <c r="L8" s="2">
        <f>VLOOKUP(I8,'Level Averages'!M:Q,5,FALSE)</f>
        <v>0.38300000000000001</v>
      </c>
      <c r="M8" s="2">
        <f>VLOOKUP(I8,'Level Averages'!V:Z,5,FALSE)</f>
        <v>7.5333333333333341</v>
      </c>
      <c r="N8" s="2">
        <f t="shared" si="2"/>
        <v>3.2728174349742824E-2</v>
      </c>
      <c r="O8" s="2">
        <f t="shared" si="3"/>
        <v>-5.9157030847765024E-2</v>
      </c>
      <c r="P8" s="2">
        <f t="shared" si="5"/>
        <v>-3.41383351426899E-2</v>
      </c>
      <c r="Q8" s="15">
        <f>VLOOKUP(H8-J8,'Level Averages'!S:T,2,TRUE)</f>
        <v>0.375</v>
      </c>
      <c r="R8" s="9">
        <f>VLOOKUP(G8,'Positional Adjustments'!A:B,2,FALSE)</f>
        <v>0</v>
      </c>
      <c r="S8" s="8">
        <f t="shared" si="1"/>
        <v>0.3672905213553323</v>
      </c>
    </row>
    <row r="9" spans="1:19">
      <c r="A9" s="22" t="s">
        <v>69</v>
      </c>
      <c r="B9" s="22">
        <v>2012</v>
      </c>
      <c r="C9" s="22"/>
      <c r="D9" s="21">
        <v>0.32900000000000001</v>
      </c>
      <c r="E9" s="21">
        <v>0.38400000000000001</v>
      </c>
      <c r="F9" s="21">
        <v>5.63</v>
      </c>
      <c r="G9" s="22" t="s">
        <v>65</v>
      </c>
      <c r="H9" s="22">
        <v>19.399999999999999</v>
      </c>
      <c r="I9" s="22" t="s">
        <v>37</v>
      </c>
      <c r="J9" s="1">
        <f>VLOOKUP(I9,'Level Averages'!A:E,4,FALSE)</f>
        <v>21.4</v>
      </c>
      <c r="K9" s="2">
        <f>VLOOKUP(I9,'Level Averages'!G:K,5,FALSE)</f>
        <v>0.32933333333333331</v>
      </c>
      <c r="L9" s="2">
        <f>VLOOKUP(I9,'Level Averages'!M:Q,5,FALSE)</f>
        <v>0.38</v>
      </c>
      <c r="M9" s="2">
        <f>VLOOKUP(I9,'Level Averages'!V:Z,5,FALSE)</f>
        <v>7.9666666666666659</v>
      </c>
      <c r="N9" s="2">
        <f t="shared" si="2"/>
        <v>-1.8227849658950302E-3</v>
      </c>
      <c r="O9" s="2">
        <f t="shared" si="3"/>
        <v>1.0471299867295447E-2</v>
      </c>
      <c r="P9" s="2">
        <f t="shared" si="5"/>
        <v>-0.11571890937258537</v>
      </c>
      <c r="Q9" s="15">
        <f>VLOOKUP(H9-J9,'Level Averages'!S:T,2,TRUE)</f>
        <v>0.25</v>
      </c>
      <c r="R9" s="9">
        <f>VLOOKUP(G9,'Positional Adjustments'!A:B,2,FALSE)</f>
        <v>0</v>
      </c>
      <c r="S9" s="8">
        <f t="shared" si="1"/>
        <v>0.12563257572601422</v>
      </c>
    </row>
    <row r="10" spans="1:19">
      <c r="A10" s="22" t="s">
        <v>70</v>
      </c>
      <c r="B10" s="22">
        <v>2012</v>
      </c>
      <c r="C10" s="22"/>
      <c r="D10" s="21">
        <v>0.317</v>
      </c>
      <c r="E10" s="21">
        <v>0.378</v>
      </c>
      <c r="F10" s="21">
        <v>10.65</v>
      </c>
      <c r="G10" s="22" t="s">
        <v>65</v>
      </c>
      <c r="H10" s="22">
        <v>21.6</v>
      </c>
      <c r="I10" s="22" t="s">
        <v>40</v>
      </c>
      <c r="J10" s="1">
        <f>VLOOKUP(I10,'Level Averages'!A:E,4,FALSE)</f>
        <v>27</v>
      </c>
      <c r="K10" s="2">
        <f>VLOOKUP(I10,'Level Averages'!G:K,5,FALSE)</f>
        <v>0.34866666666666668</v>
      </c>
      <c r="L10" s="2">
        <f>VLOOKUP(I10,'Level Averages'!M:Q,5,FALSE)</f>
        <v>0.4306666666666667</v>
      </c>
      <c r="M10" s="2">
        <f>VLOOKUP(I10,'Level Averages'!V:Z,5,FALSE)</f>
        <v>7.3</v>
      </c>
      <c r="N10" s="2">
        <f t="shared" si="2"/>
        <v>-0.17138624774306055</v>
      </c>
      <c r="O10" s="2">
        <f t="shared" si="3"/>
        <v>-0.13044020005484991</v>
      </c>
      <c r="P10" s="2">
        <f t="shared" si="5"/>
        <v>0.12589518133369623</v>
      </c>
      <c r="Q10" s="15">
        <f>VLOOKUP(H10-J10,'Level Averages'!S:T,2,TRUE)</f>
        <v>0.375</v>
      </c>
      <c r="R10" s="9">
        <f>VLOOKUP(G10,'Positional Adjustments'!A:B,2,FALSE)</f>
        <v>0</v>
      </c>
      <c r="S10" s="8">
        <f>(-N10-O10+P10+Q10+R10)/2</f>
        <v>0.40136081456580336</v>
      </c>
    </row>
    <row r="11" spans="1:19">
      <c r="A11" s="22" t="s">
        <v>75</v>
      </c>
      <c r="B11" s="22">
        <v>2013</v>
      </c>
      <c r="C11" s="22"/>
      <c r="D11" s="21">
        <v>0.29099999999999998</v>
      </c>
      <c r="E11" s="21">
        <v>0.32400000000000001</v>
      </c>
      <c r="F11" s="21">
        <v>8.17</v>
      </c>
      <c r="G11" s="22" t="s">
        <v>65</v>
      </c>
      <c r="H11" s="22">
        <v>22.4</v>
      </c>
      <c r="I11" s="22" t="s">
        <v>34</v>
      </c>
      <c r="J11" s="1">
        <f>VLOOKUP(I11,'Level Averages'!A:E,4,FALSE)</f>
        <v>22.8</v>
      </c>
      <c r="K11" s="2">
        <f>VLOOKUP(I11,'Level Averages'!G:K,5,FALSE)</f>
        <v>0.32700000000000001</v>
      </c>
      <c r="L11" s="2">
        <f>VLOOKUP(I11,'Level Averages'!M:Q,5,FALSE)</f>
        <v>0.38300000000000001</v>
      </c>
      <c r="M11" s="2">
        <f>VLOOKUP(I11,'Level Averages'!V:Z,5,FALSE)</f>
        <v>7.5333333333333341</v>
      </c>
      <c r="N11" s="2">
        <f t="shared" si="2"/>
        <v>-0.20994642670636995</v>
      </c>
      <c r="O11" s="2">
        <f t="shared" si="3"/>
        <v>-0.16729147338831651</v>
      </c>
      <c r="P11" s="2">
        <f t="shared" si="5"/>
        <v>2.7043763753926846E-2</v>
      </c>
      <c r="Q11" s="15">
        <f>VLOOKUP(H11-J11,'Level Averages'!S:T,2,TRUE)</f>
        <v>0.05</v>
      </c>
      <c r="R11" s="9">
        <f>VLOOKUP(G11,'Positional Adjustments'!A:B,2,FALSE)</f>
        <v>0</v>
      </c>
      <c r="S11" s="8">
        <f>-N11-O11+P11+Q11+R11</f>
        <v>0.45428166384861335</v>
      </c>
    </row>
    <row r="12" spans="1:19">
      <c r="A12" s="22" t="s">
        <v>75</v>
      </c>
      <c r="B12" s="22">
        <v>2012</v>
      </c>
      <c r="C12" s="22"/>
      <c r="D12" s="21">
        <v>0.30299999999999999</v>
      </c>
      <c r="E12" s="21">
        <v>0.38900000000000001</v>
      </c>
      <c r="F12" s="21">
        <v>6.59</v>
      </c>
      <c r="G12" s="22" t="s">
        <v>65</v>
      </c>
      <c r="H12" s="22">
        <v>21.4</v>
      </c>
      <c r="I12" s="22" t="s">
        <v>36</v>
      </c>
      <c r="J12" s="1">
        <f>VLOOKUP(I12,'Level Averages'!A:E,4,FALSE)</f>
        <v>21.6</v>
      </c>
      <c r="K12" s="2">
        <f>VLOOKUP(I12,'Level Averages'!G:K,5,FALSE)</f>
        <v>0.32566666666666666</v>
      </c>
      <c r="L12" s="2">
        <f>VLOOKUP(I12,'Level Averages'!M:Q,5,FALSE)</f>
        <v>0.3746666666666667</v>
      </c>
      <c r="M12" s="2">
        <f>VLOOKUP(I12,'Level Averages'!V:Z,5,FALSE)</f>
        <v>7.7</v>
      </c>
      <c r="N12" s="2">
        <f t="shared" ref="N12:N48" si="6">(LN(D12)-LN(K12))*1.8</f>
        <v>-0.12985480415754713</v>
      </c>
      <c r="O12" s="2">
        <f t="shared" ref="O12:O48" si="7">LN(E12)-LN(L12)</f>
        <v>3.7542601832919575E-2</v>
      </c>
      <c r="P12" s="2">
        <f t="shared" si="5"/>
        <v>-5.1888993448407472E-2</v>
      </c>
      <c r="Q12" s="15">
        <f>VLOOKUP(H12-J12,'Level Averages'!S:T,2,TRUE)</f>
        <v>0.05</v>
      </c>
      <c r="R12" s="9">
        <f>VLOOKUP(G12,'Positional Adjustments'!A:B,2,FALSE)</f>
        <v>0</v>
      </c>
      <c r="S12" s="8">
        <f t="shared" ref="S12:S74" si="8">-N12-O12+P12+Q12+R12</f>
        <v>9.0423208876220088E-2</v>
      </c>
    </row>
    <row r="13" spans="1:19">
      <c r="A13" s="22" t="s">
        <v>76</v>
      </c>
      <c r="B13" s="22">
        <v>2013</v>
      </c>
      <c r="C13" s="22"/>
      <c r="D13" s="21">
        <v>0.313</v>
      </c>
      <c r="E13" s="21">
        <v>0.32200000000000001</v>
      </c>
      <c r="F13" s="21">
        <v>7.33</v>
      </c>
      <c r="G13" s="22" t="s">
        <v>65</v>
      </c>
      <c r="H13" s="22">
        <v>21.2</v>
      </c>
      <c r="I13" s="22" t="s">
        <v>36</v>
      </c>
      <c r="J13" s="1">
        <f>VLOOKUP(I13,'Level Averages'!A:E,4,FALSE)</f>
        <v>21.6</v>
      </c>
      <c r="K13" s="2">
        <f>VLOOKUP(I13,'Level Averages'!G:K,5,FALSE)</f>
        <v>0.32566666666666666</v>
      </c>
      <c r="L13" s="2">
        <f>VLOOKUP(I13,'Level Averages'!M:Q,5,FALSE)</f>
        <v>0.3746666666666667</v>
      </c>
      <c r="M13" s="2">
        <f>VLOOKUP(I13,'Level Averages'!V:Z,5,FALSE)</f>
        <v>7.7</v>
      </c>
      <c r="N13" s="2">
        <f t="shared" si="6"/>
        <v>-7.1408111102135671E-2</v>
      </c>
      <c r="O13" s="2">
        <f t="shared" si="7"/>
        <v>-0.15148519624111845</v>
      </c>
      <c r="P13" s="2">
        <f t="shared" si="5"/>
        <v>-1.6414937653692691E-2</v>
      </c>
      <c r="Q13" s="15">
        <f>VLOOKUP(H13-J13,'Level Averages'!S:T,2,TRUE)</f>
        <v>0.05</v>
      </c>
      <c r="R13" s="9">
        <f>VLOOKUP(G13,'Positional Adjustments'!A:B,2,FALSE)</f>
        <v>0</v>
      </c>
      <c r="S13" s="8">
        <f t="shared" si="8"/>
        <v>0.25647836968956145</v>
      </c>
    </row>
    <row r="14" spans="1:19">
      <c r="A14" s="22" t="s">
        <v>77</v>
      </c>
      <c r="B14" s="22">
        <v>2013</v>
      </c>
      <c r="C14" s="22"/>
      <c r="D14" s="21">
        <v>0.317</v>
      </c>
      <c r="E14" s="21">
        <v>0.41599999999999998</v>
      </c>
      <c r="F14" s="21">
        <v>6.48</v>
      </c>
      <c r="G14" s="22" t="s">
        <v>65</v>
      </c>
      <c r="H14" s="22">
        <v>21.4</v>
      </c>
      <c r="I14" s="22" t="s">
        <v>36</v>
      </c>
      <c r="J14" s="1">
        <f>VLOOKUP(I14,'Level Averages'!A:E,4,FALSE)</f>
        <v>21.6</v>
      </c>
      <c r="K14" s="2">
        <f>VLOOKUP(I14,'Level Averages'!G:K,5,FALSE)</f>
        <v>0.32566666666666666</v>
      </c>
      <c r="L14" s="2">
        <f>VLOOKUP(I14,'Level Averages'!M:Q,5,FALSE)</f>
        <v>0.3746666666666667</v>
      </c>
      <c r="M14" s="2">
        <f>VLOOKUP(I14,'Level Averages'!V:Z,5,FALSE)</f>
        <v>7.7</v>
      </c>
      <c r="N14" s="2">
        <f t="shared" si="6"/>
        <v>-4.8550661095306417E-2</v>
      </c>
      <c r="O14" s="2">
        <f t="shared" si="7"/>
        <v>0.10464851847573642</v>
      </c>
      <c r="P14" s="2">
        <f>(LN(F14)-LN(M14))/4</f>
        <v>-4.3124954623863732E-2</v>
      </c>
      <c r="Q14" s="15">
        <f>VLOOKUP(H14-J14,'Level Averages'!S:T,2,TRUE)</f>
        <v>0.05</v>
      </c>
      <c r="R14" s="9">
        <f>VLOOKUP(G14,'Positional Adjustments'!A:B,2,FALSE)</f>
        <v>0</v>
      </c>
      <c r="S14" s="8">
        <f t="shared" si="8"/>
        <v>-4.9222812004293723E-2</v>
      </c>
    </row>
    <row r="15" spans="1:19">
      <c r="A15" s="22" t="s">
        <v>78</v>
      </c>
      <c r="B15" s="22">
        <v>2013</v>
      </c>
      <c r="C15" s="22"/>
      <c r="D15" s="21">
        <v>0.34100000000000003</v>
      </c>
      <c r="E15" s="21">
        <v>0.40600000000000003</v>
      </c>
      <c r="F15" s="21">
        <v>6.95</v>
      </c>
      <c r="G15" s="22" t="s">
        <v>65</v>
      </c>
      <c r="H15" s="22">
        <v>25.1</v>
      </c>
      <c r="I15" s="22" t="s">
        <v>38</v>
      </c>
      <c r="J15" s="1">
        <f>VLOOKUP(I15,'Level Averages'!A:E,4,FALSE)</f>
        <v>24.3</v>
      </c>
      <c r="K15" s="2">
        <f>VLOOKUP(I15,'Level Averages'!G:K,5,FALSE)</f>
        <v>0.32966666666666666</v>
      </c>
      <c r="L15" s="2">
        <f>VLOOKUP(I15,'Level Averages'!M:Q,5,FALSE)</f>
        <v>0.39133333333333331</v>
      </c>
      <c r="M15" s="2">
        <f>VLOOKUP(I15,'Level Averages'!V:Z,5,FALSE)</f>
        <v>7.6000000000000005</v>
      </c>
      <c r="N15" s="2">
        <f t="shared" si="6"/>
        <v>6.0840781792045995E-2</v>
      </c>
      <c r="O15" s="2">
        <f t="shared" si="7"/>
        <v>3.6793447881800612E-2</v>
      </c>
      <c r="P15" s="2">
        <f t="shared" ref="P15:P30" si="9">(LN(F15)-LN(M15))/4</f>
        <v>-2.2351646928896185E-2</v>
      </c>
      <c r="Q15" s="15">
        <f>VLOOKUP(H15-J15,'Level Averages'!S:T,2,TRUE)</f>
        <v>-0.05</v>
      </c>
      <c r="R15" s="9">
        <f>VLOOKUP(G15,'Positional Adjustments'!A:B,2,FALSE)</f>
        <v>0</v>
      </c>
      <c r="S15" s="8">
        <f t="shared" si="8"/>
        <v>-0.16998587660274278</v>
      </c>
    </row>
    <row r="16" spans="1:19">
      <c r="A16" s="22" t="s">
        <v>78</v>
      </c>
      <c r="B16" s="22">
        <v>2012</v>
      </c>
      <c r="C16" s="22"/>
      <c r="D16" s="21">
        <v>0.38300000000000001</v>
      </c>
      <c r="E16" s="21">
        <v>0.52100000000000002</v>
      </c>
      <c r="F16" s="21">
        <v>6.03</v>
      </c>
      <c r="G16" s="22" t="s">
        <v>65</v>
      </c>
      <c r="H16" s="22">
        <v>24.1</v>
      </c>
      <c r="I16" s="22" t="s">
        <v>39</v>
      </c>
      <c r="J16" s="1">
        <f>VLOOKUP(I16,'Level Averages'!A:E,4,FALSE)</f>
        <v>26.8</v>
      </c>
      <c r="K16" s="2">
        <f>VLOOKUP(I16,'Level Averages'!G:K,5,FALSE)</f>
        <v>0.32833333333333331</v>
      </c>
      <c r="L16" s="2">
        <f>VLOOKUP(I16,'Level Averages'!M:Q,5,FALSE)</f>
        <v>0.39100000000000001</v>
      </c>
      <c r="M16" s="2">
        <f>VLOOKUP(I16,'Level Averages'!V:Z,5,FALSE)</f>
        <v>7.6000000000000005</v>
      </c>
      <c r="N16" s="2">
        <f t="shared" si="6"/>
        <v>0.2772101460180002</v>
      </c>
      <c r="O16" s="2">
        <f t="shared" si="7"/>
        <v>0.28704248176800107</v>
      </c>
      <c r="P16" s="2">
        <f t="shared" si="9"/>
        <v>-5.7850309138297862E-2</v>
      </c>
      <c r="Q16" s="15">
        <f>VLOOKUP(H16-J16,'Level Averages'!S:T,2,TRUE)</f>
        <v>0.375</v>
      </c>
      <c r="R16" s="9">
        <f>VLOOKUP(G16,'Positional Adjustments'!A:B,2,FALSE)</f>
        <v>0</v>
      </c>
      <c r="S16" s="8">
        <f t="shared" si="8"/>
        <v>-0.24710293692429919</v>
      </c>
    </row>
    <row r="17" spans="1:19">
      <c r="A17" s="22" t="s">
        <v>78</v>
      </c>
      <c r="B17" s="22">
        <v>2011</v>
      </c>
      <c r="C17" s="22"/>
      <c r="D17" s="21">
        <v>0.30599999999999999</v>
      </c>
      <c r="E17" s="21">
        <v>0.432</v>
      </c>
      <c r="F17" s="21">
        <v>6.86</v>
      </c>
      <c r="G17" s="22" t="s">
        <v>65</v>
      </c>
      <c r="H17" s="22">
        <v>23.1</v>
      </c>
      <c r="I17" s="22" t="s">
        <v>38</v>
      </c>
      <c r="J17" s="1">
        <f>VLOOKUP(I17,'Level Averages'!A:E,4,FALSE)</f>
        <v>24.3</v>
      </c>
      <c r="K17" s="2">
        <f>VLOOKUP(I17,'Level Averages'!G:K,5,FALSE)</f>
        <v>0.32966666666666666</v>
      </c>
      <c r="L17" s="2">
        <f>VLOOKUP(I17,'Level Averages'!M:Q,5,FALSE)</f>
        <v>0.39133333333333331</v>
      </c>
      <c r="M17" s="2">
        <f>VLOOKUP(I17,'Level Averages'!V:Z,5,FALSE)</f>
        <v>7.6000000000000005</v>
      </c>
      <c r="N17" s="2">
        <f t="shared" si="6"/>
        <v>-0.13409449380399927</v>
      </c>
      <c r="O17" s="2">
        <f t="shared" si="7"/>
        <v>9.886587652417822E-2</v>
      </c>
      <c r="P17" s="2">
        <f t="shared" si="9"/>
        <v>-2.5610201388622911E-2</v>
      </c>
      <c r="Q17" s="15">
        <f>VLOOKUP(H17-J17,'Level Averages'!S:T,2,TRUE)</f>
        <v>0.25</v>
      </c>
      <c r="R17" s="9">
        <f>VLOOKUP(G17,'Positional Adjustments'!A:B,2,FALSE)</f>
        <v>0</v>
      </c>
      <c r="S17" s="8">
        <f t="shared" si="8"/>
        <v>0.25961841589119816</v>
      </c>
    </row>
    <row r="18" spans="1:19">
      <c r="A18" s="22" t="s">
        <v>79</v>
      </c>
      <c r="B18" s="22">
        <v>2013</v>
      </c>
      <c r="C18" s="22"/>
      <c r="D18" s="21">
        <v>0.32400000000000001</v>
      </c>
      <c r="E18" s="21">
        <v>0.436</v>
      </c>
      <c r="F18" s="21">
        <v>6.04</v>
      </c>
      <c r="G18" s="22" t="s">
        <v>65</v>
      </c>
      <c r="H18" s="22">
        <v>22.8</v>
      </c>
      <c r="I18" s="22" t="s">
        <v>38</v>
      </c>
      <c r="J18" s="1">
        <f>VLOOKUP(I18,'Level Averages'!A:E,4,FALSE)</f>
        <v>24.3</v>
      </c>
      <c r="K18" s="2">
        <f>VLOOKUP(I18,'Level Averages'!G:K,5,FALSE)</f>
        <v>0.32966666666666666</v>
      </c>
      <c r="L18" s="2">
        <f>VLOOKUP(I18,'Level Averages'!M:Q,5,FALSE)</f>
        <v>0.39133333333333331</v>
      </c>
      <c r="M18" s="2">
        <f>VLOOKUP(I18,'Level Averages'!V:Z,5,FALSE)</f>
        <v>7.6000000000000005</v>
      </c>
      <c r="N18" s="2">
        <f t="shared" si="6"/>
        <v>-3.1209348892091437E-2</v>
      </c>
      <c r="O18" s="2">
        <f t="shared" si="7"/>
        <v>0.10808253162910231</v>
      </c>
      <c r="P18" s="2">
        <f t="shared" si="9"/>
        <v>-5.7436058836390524E-2</v>
      </c>
      <c r="Q18" s="15">
        <f>VLOOKUP(H18-J18,'Level Averages'!S:T,2,TRUE)</f>
        <v>0.25</v>
      </c>
      <c r="R18" s="9">
        <f>VLOOKUP(G18,'Positional Adjustments'!A:B,2,FALSE)</f>
        <v>0</v>
      </c>
      <c r="S18" s="8">
        <f t="shared" si="8"/>
        <v>0.11569075842659859</v>
      </c>
    </row>
    <row r="19" spans="1:19">
      <c r="A19" s="22" t="s">
        <v>79</v>
      </c>
      <c r="B19" s="22">
        <v>2012</v>
      </c>
      <c r="C19" s="22"/>
      <c r="D19" s="21">
        <v>0.33800000000000002</v>
      </c>
      <c r="E19" s="21">
        <v>0.43</v>
      </c>
      <c r="F19" s="21">
        <v>5.68</v>
      </c>
      <c r="G19" s="22" t="s">
        <v>65</v>
      </c>
      <c r="H19" s="22">
        <v>21.8</v>
      </c>
      <c r="I19" s="22" t="s">
        <v>34</v>
      </c>
      <c r="J19" s="1">
        <f>VLOOKUP(I19,'Level Averages'!A:E,4,FALSE)</f>
        <v>22.8</v>
      </c>
      <c r="K19" s="2">
        <f>VLOOKUP(I19,'Level Averages'!G:K,5,FALSE)</f>
        <v>0.32700000000000001</v>
      </c>
      <c r="L19" s="2">
        <f>VLOOKUP(I19,'Level Averages'!M:Q,5,FALSE)</f>
        <v>0.38300000000000001</v>
      </c>
      <c r="M19" s="2">
        <f>VLOOKUP(I19,'Level Averages'!V:Z,5,FALSE)</f>
        <v>7.5333333333333341</v>
      </c>
      <c r="N19" s="2">
        <f t="shared" si="6"/>
        <v>5.9554304254377757E-2</v>
      </c>
      <c r="O19" s="2">
        <f t="shared" si="7"/>
        <v>0.11575021950696207</v>
      </c>
      <c r="P19" s="2">
        <f t="shared" si="9"/>
        <v>-7.0596596219267727E-2</v>
      </c>
      <c r="Q19" s="15">
        <f>VLOOKUP(H19-J19,'Level Averages'!S:T,2,TRUE)</f>
        <v>0.125</v>
      </c>
      <c r="R19" s="9">
        <f>VLOOKUP(G19,'Positional Adjustments'!A:B,2,FALSE)</f>
        <v>0</v>
      </c>
      <c r="S19" s="8">
        <f>(-N19-O19+P19+Q19+R19)/2</f>
        <v>-6.045055999030377E-2</v>
      </c>
    </row>
    <row r="20" spans="1:19">
      <c r="A20" s="22" t="s">
        <v>79</v>
      </c>
      <c r="B20" s="22">
        <v>2012</v>
      </c>
      <c r="C20" s="22"/>
      <c r="D20" s="21">
        <v>0.26800000000000002</v>
      </c>
      <c r="E20" s="21">
        <v>0.33900000000000002</v>
      </c>
      <c r="F20" s="21">
        <v>3.77</v>
      </c>
      <c r="G20" s="22" t="s">
        <v>65</v>
      </c>
      <c r="H20" s="22">
        <v>21.8</v>
      </c>
      <c r="I20" s="22" t="s">
        <v>37</v>
      </c>
      <c r="J20" s="1">
        <f>VLOOKUP(I20,'Level Averages'!A:E,4,FALSE)</f>
        <v>21.4</v>
      </c>
      <c r="K20" s="2">
        <f>VLOOKUP(I20,'Level Averages'!G:K,5,FALSE)</f>
        <v>0.32933333333333331</v>
      </c>
      <c r="L20" s="2">
        <f>VLOOKUP(I20,'Level Averages'!M:Q,5,FALSE)</f>
        <v>0.38</v>
      </c>
      <c r="M20" s="2">
        <f>VLOOKUP(I20,'Level Averages'!V:Z,5,FALSE)</f>
        <v>7.9666666666666659</v>
      </c>
      <c r="N20" s="2">
        <f t="shared" si="6"/>
        <v>-0.37095017142402231</v>
      </c>
      <c r="O20" s="2">
        <f t="shared" si="7"/>
        <v>-0.11417114533998107</v>
      </c>
      <c r="P20" s="2">
        <f t="shared" si="9"/>
        <v>-0.18704779220235895</v>
      </c>
      <c r="Q20" s="15">
        <f>VLOOKUP(H20-J20,'Level Averages'!S:T,2,TRUE)</f>
        <v>-0.05</v>
      </c>
      <c r="R20" s="9">
        <f>VLOOKUP(G20,'Positional Adjustments'!A:B,2,FALSE)</f>
        <v>0</v>
      </c>
      <c r="S20" s="8">
        <f>(-N20-O20+P20+Q20+R20)/2</f>
        <v>0.12403676228082222</v>
      </c>
    </row>
    <row r="21" spans="1:19">
      <c r="A21" s="22" t="s">
        <v>80</v>
      </c>
      <c r="B21" s="22">
        <v>2013</v>
      </c>
      <c r="C21" s="22"/>
      <c r="D21" s="21">
        <v>0.35499999999999998</v>
      </c>
      <c r="E21" s="21">
        <v>0.42299999999999999</v>
      </c>
      <c r="F21" s="21">
        <v>5.73</v>
      </c>
      <c r="G21" s="22" t="s">
        <v>65</v>
      </c>
      <c r="H21" s="22">
        <v>21.6</v>
      </c>
      <c r="I21" s="22" t="s">
        <v>37</v>
      </c>
      <c r="J21" s="1">
        <f>VLOOKUP(I21,'Level Averages'!A:E,4,FALSE)</f>
        <v>21.4</v>
      </c>
      <c r="K21" s="2">
        <f>VLOOKUP(I21,'Level Averages'!G:K,5,FALSE)</f>
        <v>0.32933333333333331</v>
      </c>
      <c r="L21" s="2">
        <f>VLOOKUP(I21,'Level Averages'!M:Q,5,FALSE)</f>
        <v>0.38</v>
      </c>
      <c r="M21" s="2">
        <f>VLOOKUP(I21,'Level Averages'!V:Z,5,FALSE)</f>
        <v>7.9666666666666659</v>
      </c>
      <c r="N21" s="2">
        <f t="shared" si="6"/>
        <v>0.13508528471218392</v>
      </c>
      <c r="O21" s="2">
        <f t="shared" si="7"/>
        <v>0.10720092632584644</v>
      </c>
      <c r="P21" s="2">
        <f t="shared" si="9"/>
        <v>-8.2387659885676701E-2</v>
      </c>
      <c r="Q21" s="15">
        <f>VLOOKUP(H21-J21,'Level Averages'!S:T,2,TRUE)</f>
        <v>0</v>
      </c>
      <c r="R21" s="9">
        <f>VLOOKUP(G21,'Positional Adjustments'!A:B,2,FALSE)</f>
        <v>0</v>
      </c>
      <c r="S21" s="8">
        <f t="shared" si="8"/>
        <v>-0.32467387092370703</v>
      </c>
    </row>
    <row r="22" spans="1:19">
      <c r="A22" s="22" t="s">
        <v>70</v>
      </c>
      <c r="B22" s="22">
        <v>2012</v>
      </c>
      <c r="C22" s="22"/>
      <c r="D22" s="21">
        <v>0.30499999999999999</v>
      </c>
      <c r="E22" s="21">
        <v>0.25600000000000001</v>
      </c>
      <c r="F22" s="21">
        <v>11.17</v>
      </c>
      <c r="G22" s="22" t="s">
        <v>65</v>
      </c>
      <c r="H22" s="22">
        <v>21.6</v>
      </c>
      <c r="I22" s="22" t="s">
        <v>49</v>
      </c>
      <c r="J22" s="1">
        <f>VLOOKUP(I22,'Level Averages'!A:E,4,FALSE)</f>
        <v>24.4</v>
      </c>
      <c r="K22" s="2">
        <f>VLOOKUP(I22,'Level Averages'!G:K,5,FALSE)</f>
        <v>0.33066666666666666</v>
      </c>
      <c r="L22" s="2">
        <f>VLOOKUP(I22,'Level Averages'!M:Q,5,FALSE)</f>
        <v>0.37966666666666671</v>
      </c>
      <c r="M22" s="2">
        <f>VLOOKUP(I22,'Level Averages'!V:Z,5,FALSE)</f>
        <v>7.4000000000000012</v>
      </c>
      <c r="N22" s="2">
        <f t="shared" si="6"/>
        <v>-0.14543827561683251</v>
      </c>
      <c r="O22" s="2">
        <f t="shared" si="7"/>
        <v>-0.39411623029951004</v>
      </c>
      <c r="P22" s="2">
        <f t="shared" si="9"/>
        <v>0.10293790321774621</v>
      </c>
      <c r="Q22" s="15">
        <f>VLOOKUP(H22-J22,'Level Averages'!S:T,2,TRUE)</f>
        <v>0.375</v>
      </c>
      <c r="R22" s="9">
        <f>VLOOKUP(G22,'Positional Adjustments'!A:B,2,FALSE)</f>
        <v>0</v>
      </c>
      <c r="S22" s="8">
        <f>(-N22-O22+P22+Q22+R22)/2</f>
        <v>0.50874620456704434</v>
      </c>
    </row>
    <row r="23" spans="1:19">
      <c r="A23" s="22" t="s">
        <v>70</v>
      </c>
      <c r="B23" s="22">
        <v>2013</v>
      </c>
      <c r="C23" s="22"/>
      <c r="D23" s="21">
        <v>0.38</v>
      </c>
      <c r="E23" s="21">
        <v>0.43099999999999999</v>
      </c>
      <c r="F23" s="21">
        <v>7.86</v>
      </c>
      <c r="G23" s="22" t="s">
        <v>65</v>
      </c>
      <c r="H23" s="22">
        <v>22.6</v>
      </c>
      <c r="I23" s="22" t="s">
        <v>39</v>
      </c>
      <c r="J23" s="1">
        <f>VLOOKUP(I23,'Level Averages'!A:E,4,FALSE)</f>
        <v>26.8</v>
      </c>
      <c r="K23" s="2">
        <f>VLOOKUP(I23,'Level Averages'!G:K,5,FALSE)</f>
        <v>0.32833333333333331</v>
      </c>
      <c r="L23" s="2">
        <f>VLOOKUP(I23,'Level Averages'!M:Q,5,FALSE)</f>
        <v>0.39100000000000001</v>
      </c>
      <c r="M23" s="2">
        <f>VLOOKUP(I23,'Level Averages'!V:Z,5,FALSE)</f>
        <v>7.6000000000000005</v>
      </c>
      <c r="N23" s="2">
        <f t="shared" si="6"/>
        <v>0.26305542038961405</v>
      </c>
      <c r="O23" s="2">
        <f t="shared" si="7"/>
        <v>9.7400530118381901E-2</v>
      </c>
      <c r="P23" s="2">
        <f t="shared" si="9"/>
        <v>8.4095897872074055E-3</v>
      </c>
      <c r="Q23" s="15">
        <f>VLOOKUP(H23-J23,'Level Averages'!S:T,2,TRUE)</f>
        <v>0.375</v>
      </c>
      <c r="R23" s="9">
        <f>VLOOKUP(G23,'Positional Adjustments'!A:B,2,FALSE)</f>
        <v>0</v>
      </c>
      <c r="S23" s="8">
        <f t="shared" si="8"/>
        <v>2.2953639279211457E-2</v>
      </c>
    </row>
    <row r="24" spans="1:19">
      <c r="A24" s="22" t="s">
        <v>81</v>
      </c>
      <c r="B24" s="22">
        <v>2013</v>
      </c>
      <c r="C24" s="22"/>
      <c r="D24" s="21">
        <v>0.33800000000000002</v>
      </c>
      <c r="E24" s="21">
        <v>0.42199999999999999</v>
      </c>
      <c r="F24" s="21">
        <v>5</v>
      </c>
      <c r="G24" s="22" t="s">
        <v>65</v>
      </c>
      <c r="H24" s="22">
        <v>25.3</v>
      </c>
      <c r="I24" s="22" t="s">
        <v>38</v>
      </c>
      <c r="J24" s="1">
        <f>VLOOKUP(I24,'Level Averages'!A:E,4,FALSE)</f>
        <v>24.3</v>
      </c>
      <c r="K24" s="2">
        <f>VLOOKUP(I24,'Level Averages'!G:K,5,FALSE)</f>
        <v>0.32966666666666666</v>
      </c>
      <c r="L24" s="2">
        <f>VLOOKUP(I24,'Level Averages'!M:Q,5,FALSE)</f>
        <v>0.39133333333333331</v>
      </c>
      <c r="M24" s="2">
        <f>VLOOKUP(I24,'Level Averages'!V:Z,5,FALSE)</f>
        <v>7.6000000000000005</v>
      </c>
      <c r="N24" s="2">
        <f t="shared" si="6"/>
        <v>4.4934934551149476E-2</v>
      </c>
      <c r="O24" s="2">
        <f t="shared" si="7"/>
        <v>7.5445602316079663E-2</v>
      </c>
      <c r="P24" s="2">
        <f t="shared" si="9"/>
        <v>-0.10467758371454633</v>
      </c>
      <c r="Q24" s="15">
        <f>VLOOKUP(H24-J24,'Level Averages'!S:T,2,TRUE)</f>
        <v>-0.125</v>
      </c>
      <c r="R24" s="9">
        <f>VLOOKUP(G24,'Positional Adjustments'!A:B,2,FALSE)</f>
        <v>0</v>
      </c>
      <c r="S24" s="8">
        <f t="shared" si="8"/>
        <v>-0.35005812058177543</v>
      </c>
    </row>
    <row r="25" spans="1:19">
      <c r="A25" s="22" t="s">
        <v>81</v>
      </c>
      <c r="B25" s="22">
        <v>2012</v>
      </c>
      <c r="C25" s="22"/>
      <c r="D25" s="21">
        <v>0.36099999999999999</v>
      </c>
      <c r="E25" s="21">
        <v>0.42699999999999999</v>
      </c>
      <c r="F25" s="21">
        <v>4.71</v>
      </c>
      <c r="G25" s="22" t="s">
        <v>65</v>
      </c>
      <c r="H25" s="22">
        <v>24.3</v>
      </c>
      <c r="I25" s="22" t="s">
        <v>38</v>
      </c>
      <c r="J25" s="1">
        <f>VLOOKUP(I25,'Level Averages'!A:E,4,FALSE)</f>
        <v>24.3</v>
      </c>
      <c r="K25" s="2">
        <f>VLOOKUP(I25,'Level Averages'!G:K,5,FALSE)</f>
        <v>0.32966666666666666</v>
      </c>
      <c r="L25" s="2">
        <f>VLOOKUP(I25,'Level Averages'!M:Q,5,FALSE)</f>
        <v>0.39133333333333331</v>
      </c>
      <c r="M25" s="2">
        <f>VLOOKUP(I25,'Level Averages'!V:Z,5,FALSE)</f>
        <v>7.6000000000000005</v>
      </c>
      <c r="N25" s="2">
        <f t="shared" si="6"/>
        <v>0.16343264768090124</v>
      </c>
      <c r="O25" s="2">
        <f t="shared" si="7"/>
        <v>8.7224301508692426E-2</v>
      </c>
      <c r="P25" s="2">
        <f t="shared" si="9"/>
        <v>-0.11961508481598981</v>
      </c>
      <c r="Q25" s="15">
        <f>VLOOKUP(H25-J25,'Level Averages'!S:T,2,TRUE)</f>
        <v>0</v>
      </c>
      <c r="R25" s="9">
        <f>VLOOKUP(G25,'Positional Adjustments'!A:B,2,FALSE)</f>
        <v>0</v>
      </c>
      <c r="S25" s="8">
        <f>(-N25-O25+P25+Q25+R25)/2</f>
        <v>-0.18513601700279175</v>
      </c>
    </row>
    <row r="26" spans="1:19">
      <c r="A26" s="22" t="s">
        <v>81</v>
      </c>
      <c r="B26" s="22">
        <v>2012</v>
      </c>
      <c r="C26" s="22"/>
      <c r="D26" s="21">
        <v>0.36099999999999999</v>
      </c>
      <c r="E26" s="21">
        <v>0.36799999999999999</v>
      </c>
      <c r="F26" s="21">
        <v>5.08</v>
      </c>
      <c r="G26" s="22" t="s">
        <v>65</v>
      </c>
      <c r="H26" s="22">
        <v>24.3</v>
      </c>
      <c r="I26" s="22" t="s">
        <v>34</v>
      </c>
      <c r="J26" s="1">
        <f>VLOOKUP(I26,'Level Averages'!A:E,4,FALSE)</f>
        <v>22.8</v>
      </c>
      <c r="K26" s="2">
        <f>VLOOKUP(I26,'Level Averages'!G:K,5,FALSE)</f>
        <v>0.32700000000000001</v>
      </c>
      <c r="L26" s="2">
        <f>VLOOKUP(I26,'Level Averages'!M:Q,5,FALSE)</f>
        <v>0.38300000000000001</v>
      </c>
      <c r="M26" s="2">
        <f>VLOOKUP(I26,'Level Averages'!V:Z,5,FALSE)</f>
        <v>7.5333333333333341</v>
      </c>
      <c r="N26" s="2">
        <f t="shared" si="6"/>
        <v>0.17805201738412954</v>
      </c>
      <c r="O26" s="2">
        <f t="shared" si="7"/>
        <v>-3.9952051011715062E-2</v>
      </c>
      <c r="P26" s="2">
        <f t="shared" si="9"/>
        <v>-9.850658900493503E-2</v>
      </c>
      <c r="Q26" s="15">
        <f>VLOOKUP(H26-J26,'Level Averages'!S:T,2,TRUE)</f>
        <v>-0.125</v>
      </c>
      <c r="R26" s="9">
        <f>VLOOKUP(G26,'Positional Adjustments'!A:B,2,FALSE)</f>
        <v>0</v>
      </c>
      <c r="S26" s="8">
        <f>(-N26-O26+P26+Q26+R26)/2</f>
        <v>-0.18080327768867477</v>
      </c>
    </row>
    <row r="27" spans="1:19">
      <c r="A27" s="22" t="s">
        <v>81</v>
      </c>
      <c r="B27" s="22">
        <v>2011</v>
      </c>
      <c r="C27" s="22"/>
      <c r="D27" s="21">
        <v>0.33600000000000002</v>
      </c>
      <c r="E27" s="21">
        <v>0.436</v>
      </c>
      <c r="F27" s="21">
        <v>4.76</v>
      </c>
      <c r="G27" s="22" t="s">
        <v>65</v>
      </c>
      <c r="H27" s="22">
        <v>23.3</v>
      </c>
      <c r="I27" s="22" t="s">
        <v>38</v>
      </c>
      <c r="J27" s="1">
        <f>VLOOKUP(I27,'Level Averages'!A:E,4,FALSE)</f>
        <v>24.3</v>
      </c>
      <c r="K27" s="2">
        <f>VLOOKUP(I27,'Level Averages'!G:K,5,FALSE)</f>
        <v>0.32966666666666666</v>
      </c>
      <c r="L27" s="2">
        <f>VLOOKUP(I27,'Level Averages'!M:Q,5,FALSE)</f>
        <v>0.39133333333333331</v>
      </c>
      <c r="M27" s="2">
        <f>VLOOKUP(I27,'Level Averages'!V:Z,5,FALSE)</f>
        <v>7.6000000000000005</v>
      </c>
      <c r="N27" s="2">
        <f t="shared" si="6"/>
        <v>3.425241061548339E-2</v>
      </c>
      <c r="O27" s="2">
        <f t="shared" si="7"/>
        <v>0.10808253162910231</v>
      </c>
      <c r="P27" s="2">
        <f t="shared" si="9"/>
        <v>-0.11697514476223925</v>
      </c>
      <c r="Q27" s="15">
        <f>VLOOKUP(H27-J27,'Level Averages'!S:T,2,TRUE)</f>
        <v>0.125</v>
      </c>
      <c r="R27" s="9">
        <f>VLOOKUP(G27,'Positional Adjustments'!A:B,2,FALSE)</f>
        <v>0</v>
      </c>
      <c r="S27" s="8">
        <f>(-N27-O27+P27+Q27+R27)/2</f>
        <v>-6.7155043503412476E-2</v>
      </c>
    </row>
    <row r="28" spans="1:19">
      <c r="A28" s="22" t="s">
        <v>81</v>
      </c>
      <c r="B28" s="22">
        <v>2011</v>
      </c>
      <c r="C28" s="22"/>
      <c r="D28" s="21">
        <v>0.29899999999999999</v>
      </c>
      <c r="E28" s="21">
        <v>0.36099999999999999</v>
      </c>
      <c r="F28" s="21">
        <v>5.63</v>
      </c>
      <c r="G28" s="22" t="s">
        <v>65</v>
      </c>
      <c r="H28" s="22">
        <v>23.3</v>
      </c>
      <c r="I28" s="22" t="s">
        <v>34</v>
      </c>
      <c r="J28" s="1">
        <f>VLOOKUP(I28,'Level Averages'!A:E,4,FALSE)</f>
        <v>22.8</v>
      </c>
      <c r="K28" s="2">
        <f>VLOOKUP(I28,'Level Averages'!G:K,5,FALSE)</f>
        <v>0.32700000000000001</v>
      </c>
      <c r="L28" s="2">
        <f>VLOOKUP(I28,'Level Averages'!M:Q,5,FALSE)</f>
        <v>0.38300000000000001</v>
      </c>
      <c r="M28" s="2">
        <f>VLOOKUP(I28,'Level Averages'!V:Z,5,FALSE)</f>
        <v>7.5333333333333341</v>
      </c>
      <c r="N28" s="2">
        <f t="shared" si="6"/>
        <v>-0.16112987551182067</v>
      </c>
      <c r="O28" s="2">
        <f t="shared" si="7"/>
        <v>-5.9157030847765024E-2</v>
      </c>
      <c r="P28" s="2">
        <f t="shared" si="9"/>
        <v>-7.2807043864632937E-2</v>
      </c>
      <c r="Q28" s="15">
        <f>VLOOKUP(H28-J28,'Level Averages'!S:T,2,TRUE)</f>
        <v>-0.05</v>
      </c>
      <c r="R28" s="9">
        <f>VLOOKUP(G28,'Positional Adjustments'!A:B,2,FALSE)</f>
        <v>0</v>
      </c>
      <c r="S28" s="8">
        <f>(-N28-O28+P28+Q28+R28)/2</f>
        <v>4.873993124747638E-2</v>
      </c>
    </row>
    <row r="29" spans="1:19">
      <c r="A29" s="22" t="s">
        <v>82</v>
      </c>
      <c r="B29" s="22">
        <v>2013</v>
      </c>
      <c r="C29" s="22"/>
      <c r="D29" s="21">
        <v>0.35</v>
      </c>
      <c r="E29" s="21">
        <v>0.52</v>
      </c>
      <c r="F29" s="21">
        <v>5.7</v>
      </c>
      <c r="G29" s="22" t="s">
        <v>65</v>
      </c>
      <c r="H29" s="22">
        <v>22.5</v>
      </c>
      <c r="I29" s="22" t="s">
        <v>36</v>
      </c>
      <c r="J29" s="1">
        <f>VLOOKUP(I29,'Level Averages'!A:E,4,FALSE)</f>
        <v>21.6</v>
      </c>
      <c r="K29" s="2">
        <f>VLOOKUP(I29,'Level Averages'!G:K,5,FALSE)</f>
        <v>0.32566666666666666</v>
      </c>
      <c r="L29" s="2">
        <f>VLOOKUP(I29,'Level Averages'!M:Q,5,FALSE)</f>
        <v>0.3746666666666667</v>
      </c>
      <c r="M29" s="2">
        <f>VLOOKUP(I29,'Level Averages'!V:Z,5,FALSE)</f>
        <v>7.7</v>
      </c>
      <c r="N29" s="2">
        <f t="shared" si="6"/>
        <v>0.12970582399581518</v>
      </c>
      <c r="O29" s="2">
        <f t="shared" si="7"/>
        <v>0.32779206978994635</v>
      </c>
      <c r="P29" s="2">
        <f t="shared" si="9"/>
        <v>-7.5188538504783409E-2</v>
      </c>
      <c r="Q29" s="15">
        <f>VLOOKUP(H29-J29,'Level Averages'!S:T,2,TRUE)</f>
        <v>-0.05</v>
      </c>
      <c r="R29" s="9">
        <f>VLOOKUP(G29,'Positional Adjustments'!A:B,2,FALSE)</f>
        <v>0</v>
      </c>
      <c r="S29" s="8">
        <f t="shared" si="8"/>
        <v>-0.58268643229054495</v>
      </c>
    </row>
    <row r="30" spans="1:19">
      <c r="A30" s="22" t="s">
        <v>83</v>
      </c>
      <c r="B30" s="22">
        <v>2013</v>
      </c>
      <c r="C30" s="22"/>
      <c r="D30" s="21">
        <v>0.35</v>
      </c>
      <c r="E30" s="21">
        <v>0.39800000000000002</v>
      </c>
      <c r="F30" s="21">
        <v>4.5</v>
      </c>
      <c r="G30" s="22" t="s">
        <v>65</v>
      </c>
      <c r="H30" s="22">
        <v>22.7</v>
      </c>
      <c r="I30" s="22" t="s">
        <v>34</v>
      </c>
      <c r="J30" s="1">
        <f>VLOOKUP(I30,'Level Averages'!A:E,4,FALSE)</f>
        <v>22.8</v>
      </c>
      <c r="K30" s="2">
        <f>VLOOKUP(I30,'Level Averages'!G:K,5,FALSE)</f>
        <v>0.32700000000000001</v>
      </c>
      <c r="L30" s="2">
        <f>VLOOKUP(I30,'Level Averages'!M:Q,5,FALSE)</f>
        <v>0.38300000000000001</v>
      </c>
      <c r="M30" s="2">
        <f>VLOOKUP(I30,'Level Averages'!V:Z,5,FALSE)</f>
        <v>7.5333333333333341</v>
      </c>
      <c r="N30" s="2">
        <f t="shared" si="6"/>
        <v>0.12235137045517033</v>
      </c>
      <c r="O30" s="2">
        <f t="shared" si="7"/>
        <v>3.8417016103791779E-2</v>
      </c>
      <c r="P30" s="2">
        <f t="shared" si="9"/>
        <v>-0.12881505520846415</v>
      </c>
      <c r="Q30" s="15">
        <f>VLOOKUP(H30-J30,'Level Averages'!S:T,2,TRUE)</f>
        <v>0.05</v>
      </c>
      <c r="R30" s="9">
        <f>VLOOKUP(G30,'Positional Adjustments'!A:B,2,FALSE)</f>
        <v>0</v>
      </c>
      <c r="S30" s="8">
        <f t="shared" si="8"/>
        <v>-0.23958344176742624</v>
      </c>
    </row>
    <row r="31" spans="1:19">
      <c r="A31" s="22" t="s">
        <v>84</v>
      </c>
      <c r="B31" s="22">
        <v>2013</v>
      </c>
      <c r="C31" s="22"/>
      <c r="D31" s="21">
        <v>0.26100000000000001</v>
      </c>
      <c r="E31" s="21">
        <v>0.315</v>
      </c>
      <c r="F31" s="21">
        <v>11.83</v>
      </c>
      <c r="G31" s="22" t="s">
        <v>65</v>
      </c>
      <c r="H31" s="22">
        <v>23.4</v>
      </c>
      <c r="I31" s="22" t="s">
        <v>39</v>
      </c>
      <c r="J31" s="1">
        <f>VLOOKUP(I31,'Level Averages'!A:E,4,FALSE)</f>
        <v>26.8</v>
      </c>
      <c r="K31" s="2">
        <f>VLOOKUP(I31,'Level Averages'!G:K,5,FALSE)</f>
        <v>0.32833333333333331</v>
      </c>
      <c r="L31" s="2">
        <f>VLOOKUP(I31,'Level Averages'!M:Q,5,FALSE)</f>
        <v>0.39100000000000001</v>
      </c>
      <c r="M31" s="2">
        <f>VLOOKUP(I31,'Level Averages'!V:Z,5,FALSE)</f>
        <v>7.6000000000000005</v>
      </c>
      <c r="N31" s="2">
        <f t="shared" si="6"/>
        <v>-0.41311610132631432</v>
      </c>
      <c r="O31" s="2">
        <f t="shared" si="7"/>
        <v>-0.21613492115973276</v>
      </c>
      <c r="P31" s="2">
        <f t="shared" ref="P31:P48" si="10">(LN(F31)-LN(M31))/2</f>
        <v>0.22124521534900499</v>
      </c>
      <c r="Q31" s="15">
        <f>VLOOKUP(H31-J31,'Level Averages'!S:T,2,TRUE)</f>
        <v>0.375</v>
      </c>
      <c r="R31" s="9">
        <f>VLOOKUP(G31,'Positional Adjustments'!A:B,2,FALSE)</f>
        <v>0</v>
      </c>
      <c r="S31" s="8">
        <f>(-N31-O31+P31+Q31+R31)/2</f>
        <v>0.61274811891752601</v>
      </c>
    </row>
    <row r="32" spans="1:19">
      <c r="A32" s="22" t="s">
        <v>84</v>
      </c>
      <c r="B32" s="22">
        <v>2013</v>
      </c>
      <c r="C32" s="22"/>
      <c r="D32" s="21">
        <v>0.27800000000000002</v>
      </c>
      <c r="E32" s="21">
        <v>0.32500000000000001</v>
      </c>
      <c r="F32" s="21">
        <v>13.63</v>
      </c>
      <c r="G32" s="22" t="s">
        <v>65</v>
      </c>
      <c r="H32" s="22">
        <v>23.4</v>
      </c>
      <c r="I32" s="22" t="s">
        <v>38</v>
      </c>
      <c r="J32" s="1">
        <f>VLOOKUP(I32,'Level Averages'!A:E,4,FALSE)</f>
        <v>24.3</v>
      </c>
      <c r="K32" s="2">
        <f>VLOOKUP(I32,'Level Averages'!G:K,5,FALSE)</f>
        <v>0.32966666666666666</v>
      </c>
      <c r="L32" s="2">
        <f>VLOOKUP(I32,'Level Averages'!M:Q,5,FALSE)</f>
        <v>0.39133333333333331</v>
      </c>
      <c r="M32" s="2">
        <f>VLOOKUP(I32,'Level Averages'!V:Z,5,FALSE)</f>
        <v>7.6000000000000005</v>
      </c>
      <c r="N32" s="2">
        <f t="shared" si="6"/>
        <v>-0.30682967267513772</v>
      </c>
      <c r="O32" s="2">
        <f t="shared" si="7"/>
        <v>-0.18573452939019452</v>
      </c>
      <c r="P32" s="2">
        <f t="shared" si="10"/>
        <v>0.29206249920807781</v>
      </c>
      <c r="Q32" s="15">
        <f>VLOOKUP(H32-J32,'Level Averages'!S:T,2,TRUE)</f>
        <v>0.125</v>
      </c>
      <c r="R32" s="9">
        <f>VLOOKUP(G32,'Positional Adjustments'!A:B,2,FALSE)</f>
        <v>0</v>
      </c>
      <c r="S32" s="8">
        <f>(-N32-O32+P32+Q32+R32)/2</f>
        <v>0.45481335063670503</v>
      </c>
    </row>
    <row r="33" spans="1:19">
      <c r="A33" s="22" t="s">
        <v>84</v>
      </c>
      <c r="B33" s="22">
        <v>2012</v>
      </c>
      <c r="C33" s="22"/>
      <c r="D33" s="21">
        <v>0.252</v>
      </c>
      <c r="E33" s="21">
        <v>0.26800000000000002</v>
      </c>
      <c r="F33" s="21">
        <v>6.09</v>
      </c>
      <c r="G33" s="22" t="s">
        <v>65</v>
      </c>
      <c r="H33" s="22">
        <v>22.4</v>
      </c>
      <c r="I33" s="22" t="s">
        <v>38</v>
      </c>
      <c r="J33" s="1">
        <f>VLOOKUP(I33,'Level Averages'!A:E,4,FALSE)</f>
        <v>24.3</v>
      </c>
      <c r="K33" s="2">
        <f>VLOOKUP(I33,'Level Averages'!G:K,5,FALSE)</f>
        <v>0.32966666666666666</v>
      </c>
      <c r="L33" s="2">
        <f>VLOOKUP(I33,'Level Averages'!M:Q,5,FALSE)</f>
        <v>0.39133333333333331</v>
      </c>
      <c r="M33" s="2">
        <f>VLOOKUP(I33,'Level Averages'!V:Z,5,FALSE)</f>
        <v>7.6000000000000005</v>
      </c>
      <c r="N33" s="2">
        <f t="shared" si="6"/>
        <v>-0.48357531979772245</v>
      </c>
      <c r="O33" s="2">
        <f t="shared" si="7"/>
        <v>-0.37857273120907531</v>
      </c>
      <c r="P33" s="2">
        <f t="shared" si="10"/>
        <v>-0.11075008278524001</v>
      </c>
      <c r="Q33" s="15">
        <f>VLOOKUP(H33-J33,'Level Averages'!S:T,2,TRUE)</f>
        <v>0.25</v>
      </c>
      <c r="R33" s="9">
        <f>VLOOKUP(G33,'Positional Adjustments'!A:B,2,FALSE)</f>
        <v>0</v>
      </c>
      <c r="S33" s="8">
        <f>(-N33-O33+P33+Q33+R33)/2</f>
        <v>0.50069898411077896</v>
      </c>
    </row>
    <row r="34" spans="1:19">
      <c r="A34" s="22" t="s">
        <v>84</v>
      </c>
      <c r="B34" s="22">
        <v>2012</v>
      </c>
      <c r="C34" s="22"/>
      <c r="D34" s="21">
        <v>0.30399999999999999</v>
      </c>
      <c r="E34" s="21">
        <v>0.33500000000000002</v>
      </c>
      <c r="F34" s="21">
        <v>8.89</v>
      </c>
      <c r="G34" s="22" t="s">
        <v>65</v>
      </c>
      <c r="H34" s="22">
        <v>22.4</v>
      </c>
      <c r="I34" s="22" t="s">
        <v>34</v>
      </c>
      <c r="J34" s="1">
        <f>VLOOKUP(I34,'Level Averages'!A:E,4,FALSE)</f>
        <v>22.8</v>
      </c>
      <c r="K34" s="2">
        <f>VLOOKUP(I34,'Level Averages'!G:K,5,FALSE)</f>
        <v>0.32700000000000001</v>
      </c>
      <c r="L34" s="2">
        <f>VLOOKUP(I34,'Level Averages'!M:Q,5,FALSE)</f>
        <v>0.38300000000000001</v>
      </c>
      <c r="M34" s="2">
        <f>VLOOKUP(I34,'Level Averages'!V:Z,5,FALSE)</f>
        <v>7.5333333333333341</v>
      </c>
      <c r="N34" s="2">
        <f t="shared" si="6"/>
        <v>-0.1312784450838573</v>
      </c>
      <c r="O34" s="2">
        <f t="shared" si="7"/>
        <v>-0.13390445735557954</v>
      </c>
      <c r="P34" s="2">
        <f t="shared" si="10"/>
        <v>8.2794715957841269E-2</v>
      </c>
      <c r="Q34" s="15">
        <f>VLOOKUP(H34-J34,'Level Averages'!S:T,2,TRUE)</f>
        <v>0.05</v>
      </c>
      <c r="R34" s="9">
        <f>VLOOKUP(G34,'Positional Adjustments'!A:B,2,FALSE)</f>
        <v>0</v>
      </c>
      <c r="S34" s="8">
        <f>(-N34-O34+P34+Q34+R34)/2</f>
        <v>0.19898880919863907</v>
      </c>
    </row>
    <row r="35" spans="1:19">
      <c r="A35" s="22" t="s">
        <v>85</v>
      </c>
      <c r="B35" s="22">
        <v>2013</v>
      </c>
      <c r="C35" s="22"/>
      <c r="D35" s="21">
        <v>0.29699999999999999</v>
      </c>
      <c r="E35" s="21">
        <v>0.316</v>
      </c>
      <c r="F35" s="21">
        <v>7.24</v>
      </c>
      <c r="G35" s="22" t="s">
        <v>65</v>
      </c>
      <c r="H35" s="22">
        <v>23.4</v>
      </c>
      <c r="I35" s="22" t="s">
        <v>34</v>
      </c>
      <c r="J35" s="1">
        <f>VLOOKUP(I35,'Level Averages'!A:E,4,FALSE)</f>
        <v>22.8</v>
      </c>
      <c r="K35" s="2">
        <f>VLOOKUP(I35,'Level Averages'!G:K,5,FALSE)</f>
        <v>0.32700000000000001</v>
      </c>
      <c r="L35" s="2">
        <f>VLOOKUP(I35,'Level Averages'!M:Q,5,FALSE)</f>
        <v>0.38300000000000001</v>
      </c>
      <c r="M35" s="2">
        <f>VLOOKUP(I35,'Level Averages'!V:Z,5,FALSE)</f>
        <v>7.5333333333333341</v>
      </c>
      <c r="N35" s="2">
        <f t="shared" si="6"/>
        <v>-0.173210457770197</v>
      </c>
      <c r="O35" s="2">
        <f t="shared" si="7"/>
        <v>-0.19229277559373392</v>
      </c>
      <c r="P35" s="2">
        <f t="shared" si="10"/>
        <v>-1.9858205606252843E-2</v>
      </c>
      <c r="Q35" s="15">
        <f>VLOOKUP(H35-J35,'Level Averages'!S:T,2,TRUE)</f>
        <v>-0.05</v>
      </c>
      <c r="R35" s="9">
        <f>VLOOKUP(G35,'Positional Adjustments'!A:B,2,FALSE)</f>
        <v>0</v>
      </c>
      <c r="S35" s="8">
        <f t="shared" si="8"/>
        <v>0.29564502775767809</v>
      </c>
    </row>
    <row r="36" spans="1:19">
      <c r="A36" s="22" t="s">
        <v>85</v>
      </c>
      <c r="B36" s="22">
        <v>2012</v>
      </c>
      <c r="C36" s="22"/>
      <c r="D36" s="21">
        <v>0.30499999999999999</v>
      </c>
      <c r="E36" s="21">
        <v>0.33700000000000002</v>
      </c>
      <c r="F36" s="21">
        <v>5.72</v>
      </c>
      <c r="G36" s="22" t="s">
        <v>65</v>
      </c>
      <c r="H36" s="22">
        <v>22.4</v>
      </c>
      <c r="I36" s="22" t="s">
        <v>36</v>
      </c>
      <c r="J36" s="1">
        <f>VLOOKUP(I36,'Level Averages'!A:E,4,FALSE)</f>
        <v>21.6</v>
      </c>
      <c r="K36" s="2">
        <f>VLOOKUP(I36,'Level Averages'!G:K,5,FALSE)</f>
        <v>0.32566666666666666</v>
      </c>
      <c r="L36" s="2">
        <f>VLOOKUP(I36,'Level Averages'!M:Q,5,FALSE)</f>
        <v>0.3746666666666667</v>
      </c>
      <c r="M36" s="2">
        <f>VLOOKUP(I36,'Level Averages'!V:Z,5,FALSE)</f>
        <v>7.7</v>
      </c>
      <c r="N36" s="2">
        <f t="shared" si="6"/>
        <v>-0.11801265618107042</v>
      </c>
      <c r="O36" s="2">
        <f t="shared" si="7"/>
        <v>-0.10595381143316496</v>
      </c>
      <c r="P36" s="2">
        <f t="shared" si="10"/>
        <v>-0.14862576173396591</v>
      </c>
      <c r="Q36" s="15">
        <f>VLOOKUP(H36-J36,'Level Averages'!S:T,2,TRUE)</f>
        <v>-0.05</v>
      </c>
      <c r="R36" s="9">
        <f>VLOOKUP(G36,'Positional Adjustments'!A:B,2,FALSE)</f>
        <v>0</v>
      </c>
      <c r="S36" s="8">
        <f t="shared" si="8"/>
        <v>2.5340705880269473E-2</v>
      </c>
    </row>
    <row r="37" spans="1:19">
      <c r="A37" s="22" t="s">
        <v>86</v>
      </c>
      <c r="B37" s="22">
        <v>2013</v>
      </c>
      <c r="C37" s="22"/>
      <c r="D37" s="21">
        <v>0.33600000000000002</v>
      </c>
      <c r="E37" s="21">
        <v>0.307</v>
      </c>
      <c r="F37" s="21">
        <v>4.41</v>
      </c>
      <c r="G37" s="22" t="s">
        <v>65</v>
      </c>
      <c r="H37" s="22">
        <v>24.7</v>
      </c>
      <c r="I37" s="22" t="s">
        <v>34</v>
      </c>
      <c r="J37" s="1">
        <f>VLOOKUP(I37,'Level Averages'!A:E,4,FALSE)</f>
        <v>22.8</v>
      </c>
      <c r="K37" s="2">
        <f>VLOOKUP(I37,'Level Averages'!G:K,5,FALSE)</f>
        <v>0.32700000000000001</v>
      </c>
      <c r="L37" s="2">
        <f>VLOOKUP(I37,'Level Averages'!M:Q,5,FALSE)</f>
        <v>0.38300000000000001</v>
      </c>
      <c r="M37" s="2">
        <f>VLOOKUP(I37,'Level Averages'!V:Z,5,FALSE)</f>
        <v>7.5333333333333341</v>
      </c>
      <c r="N37" s="2">
        <f t="shared" si="6"/>
        <v>4.8871780318711665E-2</v>
      </c>
      <c r="O37" s="2">
        <f t="shared" si="7"/>
        <v>-0.22118724159344894</v>
      </c>
      <c r="P37" s="2">
        <f t="shared" si="10"/>
        <v>-0.26773146407568804</v>
      </c>
      <c r="Q37" s="15">
        <f>VLOOKUP(H37-J37,'Level Averages'!S:T,2,TRUE)</f>
        <v>-0.125</v>
      </c>
      <c r="R37" s="9">
        <f>VLOOKUP(G37,'Positional Adjustments'!A:B,2,FALSE)</f>
        <v>0</v>
      </c>
      <c r="S37" s="8">
        <f t="shared" si="8"/>
        <v>-0.22041600280095078</v>
      </c>
    </row>
    <row r="38" spans="1:19">
      <c r="A38" s="22" t="s">
        <v>86</v>
      </c>
      <c r="B38" s="22">
        <v>2012</v>
      </c>
      <c r="C38" s="22"/>
      <c r="D38" s="21">
        <v>0.41799999999999998</v>
      </c>
      <c r="E38" s="21">
        <v>0.47899999999999998</v>
      </c>
      <c r="F38" s="21">
        <v>5.44</v>
      </c>
      <c r="G38" s="22" t="s">
        <v>65</v>
      </c>
      <c r="H38" s="22">
        <v>23.7</v>
      </c>
      <c r="I38" s="22" t="s">
        <v>35</v>
      </c>
      <c r="J38" s="1">
        <f>VLOOKUP(I38,'Level Averages'!A:E,4,FALSE)</f>
        <v>22.7</v>
      </c>
      <c r="K38" s="2">
        <f>VLOOKUP(I38,'Level Averages'!G:K,5,FALSE)</f>
        <v>0.32733333333333331</v>
      </c>
      <c r="L38" s="2">
        <f>VLOOKUP(I38,'Level Averages'!M:Q,5,FALSE)</f>
        <v>0.3763333333333333</v>
      </c>
      <c r="M38" s="2">
        <f>VLOOKUP(I38,'Level Averages'!V:Z,5,FALSE)</f>
        <v>7.333333333333333</v>
      </c>
      <c r="N38" s="2">
        <f t="shared" si="6"/>
        <v>0.44010434310912006</v>
      </c>
      <c r="O38" s="2">
        <f t="shared" si="7"/>
        <v>0.24122532192936297</v>
      </c>
      <c r="P38" s="2">
        <f t="shared" si="10"/>
        <v>-0.14932555191117736</v>
      </c>
      <c r="Q38" s="15">
        <f>VLOOKUP(H38-J38,'Level Averages'!S:T,2,TRUE)</f>
        <v>-0.125</v>
      </c>
      <c r="R38" s="9">
        <f>VLOOKUP(G38,'Positional Adjustments'!A:B,2,FALSE)</f>
        <v>0</v>
      </c>
      <c r="S38" s="8">
        <f t="shared" si="8"/>
        <v>-0.95565521694966038</v>
      </c>
    </row>
    <row r="39" spans="1:19">
      <c r="A39" s="22" t="s">
        <v>86</v>
      </c>
      <c r="B39" s="22">
        <v>2011</v>
      </c>
      <c r="C39" s="22"/>
      <c r="D39" s="21">
        <v>0.309</v>
      </c>
      <c r="E39" s="21">
        <v>0.31900000000000001</v>
      </c>
      <c r="F39" s="21">
        <v>5.26</v>
      </c>
      <c r="G39" s="22" t="s">
        <v>65</v>
      </c>
      <c r="H39" s="22">
        <v>22.7</v>
      </c>
      <c r="I39" s="22" t="s">
        <v>49</v>
      </c>
      <c r="J39" s="1">
        <f>VLOOKUP(I39,'Level Averages'!A:E,4,FALSE)</f>
        <v>24.4</v>
      </c>
      <c r="K39" s="2">
        <f>VLOOKUP(I39,'Level Averages'!G:K,5,FALSE)</f>
        <v>0.33066666666666666</v>
      </c>
      <c r="L39" s="2">
        <f>VLOOKUP(I39,'Level Averages'!M:Q,5,FALSE)</f>
        <v>0.37966666666666671</v>
      </c>
      <c r="M39" s="2">
        <f>VLOOKUP(I39,'Level Averages'!V:Z,5,FALSE)</f>
        <v>7.4000000000000012</v>
      </c>
      <c r="N39" s="2">
        <f t="shared" si="6"/>
        <v>-0.12198517509423171</v>
      </c>
      <c r="O39" s="2">
        <f t="shared" si="7"/>
        <v>-0.17410257199422796</v>
      </c>
      <c r="P39" s="2">
        <f t="shared" si="10"/>
        <v>-0.17067448673025287</v>
      </c>
      <c r="Q39" s="15">
        <f>VLOOKUP(H39-J39,'Level Averages'!S:T,2,TRUE)</f>
        <v>0.25</v>
      </c>
      <c r="R39" s="9">
        <f>VLOOKUP(G39,'Positional Adjustments'!A:B,2,FALSE)</f>
        <v>0</v>
      </c>
      <c r="S39" s="8">
        <f t="shared" si="8"/>
        <v>0.37541326035820677</v>
      </c>
    </row>
    <row r="40" spans="1:19">
      <c r="A40" s="22" t="s">
        <v>87</v>
      </c>
      <c r="B40" s="22">
        <v>2013</v>
      </c>
      <c r="C40" s="22"/>
      <c r="D40" s="21">
        <v>0.34899999999999998</v>
      </c>
      <c r="E40" s="21">
        <v>0.41699999999999998</v>
      </c>
      <c r="F40" s="21">
        <v>3.91</v>
      </c>
      <c r="G40" s="22" t="s">
        <v>65</v>
      </c>
      <c r="H40" s="22">
        <v>21.5</v>
      </c>
      <c r="I40" s="22" t="s">
        <v>36</v>
      </c>
      <c r="J40" s="1">
        <f>VLOOKUP(I40,'Level Averages'!A:E,4,FALSE)</f>
        <v>21.6</v>
      </c>
      <c r="K40" s="2">
        <f>VLOOKUP(I40,'Level Averages'!G:K,5,FALSE)</f>
        <v>0.32566666666666666</v>
      </c>
      <c r="L40" s="2">
        <f>VLOOKUP(I40,'Level Averages'!M:Q,5,FALSE)</f>
        <v>0.3746666666666667</v>
      </c>
      <c r="M40" s="2">
        <f>VLOOKUP(I40,'Level Averages'!V:Z,5,FALSE)</f>
        <v>7.7</v>
      </c>
      <c r="N40" s="2">
        <f t="shared" si="6"/>
        <v>0.12455560588995725</v>
      </c>
      <c r="O40" s="2">
        <f t="shared" si="7"/>
        <v>0.10704948001327463</v>
      </c>
      <c r="P40" s="2">
        <f t="shared" si="10"/>
        <v>-0.33884147743118187</v>
      </c>
      <c r="Q40" s="15">
        <f>VLOOKUP(H40-J40,'Level Averages'!S:T,2,TRUE)</f>
        <v>0.05</v>
      </c>
      <c r="R40" s="9">
        <f>VLOOKUP(G40,'Positional Adjustments'!A:B,2,FALSE)</f>
        <v>0</v>
      </c>
      <c r="S40" s="8">
        <f t="shared" si="8"/>
        <v>-0.52044656333441375</v>
      </c>
    </row>
    <row r="41" spans="1:19">
      <c r="A41" s="22" t="s">
        <v>88</v>
      </c>
      <c r="B41" s="22">
        <v>2013</v>
      </c>
      <c r="C41" s="22"/>
      <c r="D41" s="21">
        <v>0.29599999999999999</v>
      </c>
      <c r="E41" s="21">
        <v>0.33600000000000002</v>
      </c>
      <c r="F41" s="21">
        <v>9.6300000000000008</v>
      </c>
      <c r="G41" s="22" t="s">
        <v>65</v>
      </c>
      <c r="H41" s="22">
        <v>26.3</v>
      </c>
      <c r="I41" s="22" t="s">
        <v>39</v>
      </c>
      <c r="J41" s="1">
        <f>VLOOKUP(I41,'Level Averages'!A:E,4,FALSE)</f>
        <v>26.8</v>
      </c>
      <c r="K41" s="2">
        <f>VLOOKUP(I41,'Level Averages'!G:K,5,FALSE)</f>
        <v>0.32833333333333331</v>
      </c>
      <c r="L41" s="2">
        <f>VLOOKUP(I41,'Level Averages'!M:Q,5,FALSE)</f>
        <v>0.39100000000000001</v>
      </c>
      <c r="M41" s="2">
        <f>VLOOKUP(I41,'Level Averages'!V:Z,5,FALSE)</f>
        <v>7.6000000000000005</v>
      </c>
      <c r="N41" s="2">
        <f t="shared" si="6"/>
        <v>-0.18660581672385401</v>
      </c>
      <c r="O41" s="2">
        <f t="shared" si="7"/>
        <v>-0.15159640002216146</v>
      </c>
      <c r="P41" s="2">
        <f t="shared" si="10"/>
        <v>0.11836748925887441</v>
      </c>
      <c r="Q41" s="15">
        <f>VLOOKUP(H41-J41,'Level Averages'!S:T,2,TRUE)</f>
        <v>0.05</v>
      </c>
      <c r="R41" s="9">
        <f>VLOOKUP(G41,'Positional Adjustments'!A:B,2,FALSE)</f>
        <v>0</v>
      </c>
      <c r="S41" s="8">
        <f t="shared" si="8"/>
        <v>0.50656970600488993</v>
      </c>
    </row>
    <row r="42" spans="1:19">
      <c r="A42" s="22" t="s">
        <v>124</v>
      </c>
      <c r="B42" s="22">
        <v>2013</v>
      </c>
      <c r="C42" s="22"/>
      <c r="D42" s="21">
        <v>0.29799999999999999</v>
      </c>
      <c r="E42" s="21">
        <v>0.33500000000000002</v>
      </c>
      <c r="F42" s="21">
        <v>7.09</v>
      </c>
      <c r="G42" s="22" t="s">
        <v>65</v>
      </c>
      <c r="H42" s="22">
        <v>24.1</v>
      </c>
      <c r="I42" s="22" t="s">
        <v>38</v>
      </c>
      <c r="J42" s="1">
        <f>VLOOKUP(I42,'Level Averages'!A:E,4,FALSE)</f>
        <v>24.3</v>
      </c>
      <c r="K42" s="2">
        <f>VLOOKUP(I42,'Level Averages'!G:K,5,FALSE)</f>
        <v>0.32966666666666666</v>
      </c>
      <c r="L42" s="2">
        <f>VLOOKUP(I42,'Level Averages'!M:Q,5,FALSE)</f>
        <v>0.39133333333333331</v>
      </c>
      <c r="M42" s="2">
        <f>VLOOKUP(I42,'Level Averages'!V:Z,5,FALSE)</f>
        <v>7.6000000000000005</v>
      </c>
      <c r="N42" s="2">
        <f t="shared" si="6"/>
        <v>-0.18177940160855663</v>
      </c>
      <c r="O42" s="2">
        <f t="shared" si="7"/>
        <v>-0.1554291798948656</v>
      </c>
      <c r="P42" s="2">
        <f t="shared" si="10"/>
        <v>-3.4731453374124754E-2</v>
      </c>
      <c r="Q42" s="15">
        <f>VLOOKUP(H42-J42,'Level Averages'!S:T,2,TRUE)</f>
        <v>0.05</v>
      </c>
      <c r="R42" s="9">
        <f>VLOOKUP(G42,'Positional Adjustments'!A:B,2,FALSE)</f>
        <v>0</v>
      </c>
      <c r="S42" s="8">
        <f>(-N42-O42+P42+Q42+R42)/2</f>
        <v>0.17623856406464875</v>
      </c>
    </row>
    <row r="43" spans="1:19">
      <c r="A43" s="22" t="s">
        <v>124</v>
      </c>
      <c r="B43" s="22">
        <v>2013</v>
      </c>
      <c r="C43" s="22"/>
      <c r="D43" s="21">
        <v>0.24199999999999999</v>
      </c>
      <c r="E43" s="21">
        <v>0.28699999999999998</v>
      </c>
      <c r="F43" s="21">
        <v>6.2</v>
      </c>
      <c r="G43" s="22" t="s">
        <v>65</v>
      </c>
      <c r="H43" s="22">
        <v>24.1</v>
      </c>
      <c r="I43" s="22" t="s">
        <v>34</v>
      </c>
      <c r="J43" s="1">
        <f>VLOOKUP(I43,'Level Averages'!A:E,4,FALSE)</f>
        <v>22.8</v>
      </c>
      <c r="K43" s="2">
        <f>VLOOKUP(I43,'Level Averages'!G:K,5,FALSE)</f>
        <v>0.32700000000000001</v>
      </c>
      <c r="L43" s="2">
        <f>VLOOKUP(I43,'Level Averages'!M:Q,5,FALSE)</f>
        <v>0.38300000000000001</v>
      </c>
      <c r="M43" s="2">
        <f>VLOOKUP(I43,'Level Averages'!V:Z,5,FALSE)</f>
        <v>7.5333333333333341</v>
      </c>
      <c r="N43" s="2">
        <f t="shared" si="6"/>
        <v>-0.54184040053302096</v>
      </c>
      <c r="O43" s="2">
        <f t="shared" si="7"/>
        <v>-0.28855277342102503</v>
      </c>
      <c r="P43" s="2">
        <f t="shared" si="10"/>
        <v>-9.7394162779542381E-2</v>
      </c>
      <c r="Q43" s="15">
        <f>VLOOKUP(H43-J43,'Level Averages'!S:T,2,TRUE)</f>
        <v>-0.125</v>
      </c>
      <c r="R43" s="9">
        <f>VLOOKUP(G43,'Positional Adjustments'!A:B,2,FALSE)</f>
        <v>0</v>
      </c>
      <c r="S43" s="8">
        <f>(-N43-O43+P43+Q43+R43)/2</f>
        <v>0.30399950558725181</v>
      </c>
    </row>
    <row r="44" spans="1:19">
      <c r="A44" s="22" t="s">
        <v>124</v>
      </c>
      <c r="B44" s="22">
        <v>2012</v>
      </c>
      <c r="C44" s="22"/>
      <c r="D44" s="21">
        <v>0.312</v>
      </c>
      <c r="E44" s="21">
        <v>0.40400000000000003</v>
      </c>
      <c r="F44" s="21">
        <v>7.18</v>
      </c>
      <c r="G44" s="22" t="s">
        <v>66</v>
      </c>
      <c r="H44" s="22">
        <v>23.1</v>
      </c>
      <c r="I44" s="22" t="s">
        <v>34</v>
      </c>
      <c r="J44" s="1">
        <f>VLOOKUP(I44,'Level Averages'!A:E,4,FALSE)</f>
        <v>22.8</v>
      </c>
      <c r="K44" s="2">
        <f>VLOOKUP(I44,'Level Averages'!G:K,5,FALSE)</f>
        <v>0.32700000000000001</v>
      </c>
      <c r="L44" s="2">
        <f>VLOOKUP(I44,'Level Averages'!M:Q,5,FALSE)</f>
        <v>0.38300000000000001</v>
      </c>
      <c r="M44" s="2">
        <f>VLOOKUP(I44,'Level Averages'!V:Z,5,FALSE)</f>
        <v>7.5333333333333341</v>
      </c>
      <c r="N44" s="2">
        <f t="shared" si="6"/>
        <v>-8.4522569557988134E-2</v>
      </c>
      <c r="O44" s="2">
        <f t="shared" si="7"/>
        <v>5.3379888780504148E-2</v>
      </c>
      <c r="P44" s="2">
        <f t="shared" si="10"/>
        <v>-2.4019117274998947E-2</v>
      </c>
      <c r="Q44" s="15">
        <f>VLOOKUP(H44-J44,'Level Averages'!S:T,2,TRUE)</f>
        <v>-0.05</v>
      </c>
      <c r="R44" s="9">
        <f>VLOOKUP(G44,'Positional Adjustments'!A:B,2,FALSE)</f>
        <v>-0.6</v>
      </c>
      <c r="S44" s="8">
        <f t="shared" si="8"/>
        <v>-0.64287643649751491</v>
      </c>
    </row>
    <row r="45" spans="1:19">
      <c r="A45" s="22" t="s">
        <v>124</v>
      </c>
      <c r="B45" s="22">
        <v>2011</v>
      </c>
      <c r="C45" s="22"/>
      <c r="D45" s="21">
        <v>0.32400000000000001</v>
      </c>
      <c r="E45" s="21">
        <v>0.45200000000000001</v>
      </c>
      <c r="F45" s="21">
        <v>5.85</v>
      </c>
      <c r="G45" s="22" t="s">
        <v>65</v>
      </c>
      <c r="H45" s="22">
        <v>22.1</v>
      </c>
      <c r="I45" s="22" t="s">
        <v>36</v>
      </c>
      <c r="J45" s="1">
        <f>VLOOKUP(I45,'Level Averages'!A:E,4,FALSE)</f>
        <v>21.6</v>
      </c>
      <c r="K45" s="2">
        <f>VLOOKUP(I45,'Level Averages'!G:K,5,FALSE)</f>
        <v>0.32566666666666666</v>
      </c>
      <c r="L45" s="2">
        <f>VLOOKUP(I45,'Level Averages'!M:Q,5,FALSE)</f>
        <v>0.3746666666666667</v>
      </c>
      <c r="M45" s="2">
        <f>VLOOKUP(I45,'Level Averages'!V:Z,5,FALSE)</f>
        <v>7.7</v>
      </c>
      <c r="N45" s="2">
        <f t="shared" si="6"/>
        <v>-9.2355256482183016E-3</v>
      </c>
      <c r="O45" s="2">
        <f t="shared" si="7"/>
        <v>0.18764543804670442</v>
      </c>
      <c r="P45" s="2">
        <f t="shared" si="10"/>
        <v>-0.13738933380793661</v>
      </c>
      <c r="Q45" s="15">
        <f>VLOOKUP(H45-J45,'Level Averages'!S:T,2,TRUE)</f>
        <v>-0.05</v>
      </c>
      <c r="R45" s="9">
        <f>VLOOKUP(G45,'Positional Adjustments'!A:B,2,FALSE)</f>
        <v>0</v>
      </c>
      <c r="S45" s="8">
        <f t="shared" si="8"/>
        <v>-0.36579924620642273</v>
      </c>
    </row>
    <row r="46" spans="1:19">
      <c r="A46" s="22" t="s">
        <v>89</v>
      </c>
      <c r="B46" s="22">
        <v>2013</v>
      </c>
      <c r="C46" s="22"/>
      <c r="D46" s="21">
        <v>0.35799999999999998</v>
      </c>
      <c r="E46" s="21">
        <v>0.45100000000000001</v>
      </c>
      <c r="F46" s="21">
        <v>6.79</v>
      </c>
      <c r="G46" s="22" t="s">
        <v>65</v>
      </c>
      <c r="H46" s="22">
        <v>23.7</v>
      </c>
      <c r="I46" s="22" t="s">
        <v>34</v>
      </c>
      <c r="J46" s="1">
        <f>VLOOKUP(I46,'Level Averages'!A:E,4,FALSE)</f>
        <v>22.8</v>
      </c>
      <c r="K46" s="2">
        <f>VLOOKUP(I46,'Level Averages'!G:K,5,FALSE)</f>
        <v>0.32700000000000001</v>
      </c>
      <c r="L46" s="2">
        <f>VLOOKUP(I46,'Level Averages'!M:Q,5,FALSE)</f>
        <v>0.38300000000000001</v>
      </c>
      <c r="M46" s="2">
        <f>VLOOKUP(I46,'Level Averages'!V:Z,5,FALSE)</f>
        <v>7.5333333333333341</v>
      </c>
      <c r="N46" s="2">
        <f t="shared" si="6"/>
        <v>0.16303106790620436</v>
      </c>
      <c r="O46" s="2">
        <f t="shared" si="7"/>
        <v>0.1634323503220324</v>
      </c>
      <c r="P46" s="2">
        <f t="shared" si="10"/>
        <v>-5.194333801976303E-2</v>
      </c>
      <c r="Q46" s="15">
        <f>VLOOKUP(H46-J46,'Level Averages'!S:T,2,TRUE)</f>
        <v>-0.05</v>
      </c>
      <c r="R46" s="9">
        <f>VLOOKUP(G46,'Positional Adjustments'!A:B,2,FALSE)</f>
        <v>0</v>
      </c>
      <c r="S46" s="8">
        <f t="shared" si="8"/>
        <v>-0.42840675624799979</v>
      </c>
    </row>
    <row r="47" spans="1:19">
      <c r="A47" s="22" t="s">
        <v>90</v>
      </c>
      <c r="B47" s="22">
        <v>2013</v>
      </c>
      <c r="C47" s="22"/>
      <c r="D47" s="21">
        <v>0.34100000000000003</v>
      </c>
      <c r="E47" s="21">
        <v>0.49099999999999999</v>
      </c>
      <c r="F47" s="21">
        <v>9.6999999999999993</v>
      </c>
      <c r="G47" s="22" t="s">
        <v>65</v>
      </c>
      <c r="H47" s="22">
        <v>21.8</v>
      </c>
      <c r="I47" s="22" t="s">
        <v>34</v>
      </c>
      <c r="J47" s="1">
        <f>VLOOKUP(I47,'Level Averages'!A:E,4,FALSE)</f>
        <v>22.8</v>
      </c>
      <c r="K47" s="2">
        <f>VLOOKUP(I47,'Level Averages'!G:K,5,FALSE)</f>
        <v>0.32700000000000001</v>
      </c>
      <c r="L47" s="2">
        <f>VLOOKUP(I47,'Level Averages'!M:Q,5,FALSE)</f>
        <v>0.38300000000000001</v>
      </c>
      <c r="M47" s="2">
        <f>VLOOKUP(I47,'Level Averages'!V:Z,5,FALSE)</f>
        <v>7.5333333333333341</v>
      </c>
      <c r="N47" s="2">
        <f t="shared" si="6"/>
        <v>7.5460151495274283E-2</v>
      </c>
      <c r="O47" s="2">
        <f t="shared" si="7"/>
        <v>0.24840913861387459</v>
      </c>
      <c r="P47" s="2">
        <f t="shared" si="10"/>
        <v>0.12639413394960308</v>
      </c>
      <c r="Q47" s="15">
        <f>VLOOKUP(H47-J47,'Level Averages'!S:T,2,TRUE)</f>
        <v>0.125</v>
      </c>
      <c r="R47" s="9">
        <f>VLOOKUP(G47,'Positional Adjustments'!A:B,2,FALSE)</f>
        <v>0</v>
      </c>
      <c r="S47" s="8">
        <f t="shared" si="8"/>
        <v>-7.2475156159545806E-2</v>
      </c>
    </row>
    <row r="48" spans="1:19">
      <c r="A48" s="22" t="s">
        <v>90</v>
      </c>
      <c r="B48" s="22">
        <v>2013</v>
      </c>
      <c r="C48" s="22"/>
      <c r="D48" s="21">
        <v>0.311</v>
      </c>
      <c r="E48" s="21">
        <v>0.33900000000000002</v>
      </c>
      <c r="F48" s="21">
        <v>7.7</v>
      </c>
      <c r="G48" s="22" t="s">
        <v>66</v>
      </c>
      <c r="H48" s="22">
        <v>21.8</v>
      </c>
      <c r="I48" s="22" t="s">
        <v>36</v>
      </c>
      <c r="J48" s="1">
        <f>VLOOKUP(I48,'Level Averages'!A:E,4,FALSE)</f>
        <v>21.6</v>
      </c>
      <c r="K48" s="2">
        <f>VLOOKUP(I48,'Level Averages'!G:K,5,FALSE)</f>
        <v>0.32566666666666666</v>
      </c>
      <c r="L48" s="2">
        <f>VLOOKUP(I48,'Level Averages'!M:Q,5,FALSE)</f>
        <v>0.3746666666666667</v>
      </c>
      <c r="M48" s="2">
        <f>VLOOKUP(I48,'Level Averages'!V:Z,5,FALSE)</f>
        <v>7.7</v>
      </c>
      <c r="N48" s="2">
        <f t="shared" si="6"/>
        <v>-8.2946612151789889E-2</v>
      </c>
      <c r="O48" s="2">
        <f t="shared" si="7"/>
        <v>-0.10003663440507637</v>
      </c>
      <c r="P48" s="2">
        <f t="shared" si="10"/>
        <v>0</v>
      </c>
      <c r="Q48" s="15">
        <f>VLOOKUP(H48-J48,'Level Averages'!S:T,2,TRUE)</f>
        <v>0</v>
      </c>
      <c r="R48" s="9">
        <f>VLOOKUP(G48,'Positional Adjustments'!A:B,2,FALSE)</f>
        <v>-0.6</v>
      </c>
      <c r="S48" s="8">
        <f t="shared" si="8"/>
        <v>-0.41701675344313371</v>
      </c>
    </row>
    <row r="49" spans="1:19">
      <c r="A49" s="22" t="s">
        <v>102</v>
      </c>
      <c r="B49" s="22">
        <v>2013</v>
      </c>
      <c r="C49" s="22"/>
      <c r="D49" s="21">
        <v>0.22700000000000001</v>
      </c>
      <c r="E49" s="21">
        <v>0.26700000000000002</v>
      </c>
      <c r="F49" s="21">
        <v>10.09</v>
      </c>
      <c r="G49" s="22" t="s">
        <v>66</v>
      </c>
      <c r="H49" s="22">
        <v>25.9</v>
      </c>
      <c r="I49" s="22" t="s">
        <v>39</v>
      </c>
      <c r="J49" s="1">
        <f>VLOOKUP(I49,'Level Averages'!A:E,4,FALSE)</f>
        <v>26.8</v>
      </c>
      <c r="K49" s="2">
        <f>VLOOKUP(I49,'Level Averages'!G:K,5,FALSE)</f>
        <v>0.32833333333333331</v>
      </c>
      <c r="L49" s="2">
        <f>VLOOKUP(I49,'Level Averages'!M:Q,5,FALSE)</f>
        <v>0.39100000000000001</v>
      </c>
      <c r="M49" s="2">
        <f>VLOOKUP(I49,'Level Averages'!V:Z,5,FALSE)</f>
        <v>7.6000000000000005</v>
      </c>
      <c r="N49" s="2">
        <f t="shared" ref="N49:N51" si="11">(LN(D49)-LN(K49))*1.8</f>
        <v>-0.66434280304063775</v>
      </c>
      <c r="O49" s="2">
        <f t="shared" ref="O49:O51" si="12">LN(E49)-LN(L49)</f>
        <v>-0.38145890158511619</v>
      </c>
      <c r="P49" s="2">
        <f t="shared" ref="P49:P51" si="13">(LN(F49)-LN(M49))/2</f>
        <v>0.141698293536616</v>
      </c>
      <c r="Q49" s="15">
        <f>VLOOKUP(H49-J49,'Level Averages'!S:T,2,TRUE)</f>
        <v>0.125</v>
      </c>
      <c r="R49" s="9">
        <f>VLOOKUP(G49,'Positional Adjustments'!A:B,2,FALSE)</f>
        <v>-0.6</v>
      </c>
      <c r="S49" s="8">
        <f t="shared" ref="S49:S51" si="14">-N49-O49+P49+Q49+R49</f>
        <v>0.71249999816236997</v>
      </c>
    </row>
    <row r="50" spans="1:19">
      <c r="A50" s="22" t="s">
        <v>102</v>
      </c>
      <c r="B50" s="22">
        <v>2012</v>
      </c>
      <c r="C50" s="22"/>
      <c r="D50" s="21">
        <v>0.26</v>
      </c>
      <c r="E50" s="21">
        <v>0.316</v>
      </c>
      <c r="F50" s="21">
        <v>8.5399999999999991</v>
      </c>
      <c r="G50" s="22" t="s">
        <v>66</v>
      </c>
      <c r="H50" s="22">
        <v>24.9</v>
      </c>
      <c r="I50" s="22" t="s">
        <v>38</v>
      </c>
      <c r="J50" s="1">
        <f>VLOOKUP(I50,'Level Averages'!A:E,4,FALSE)</f>
        <v>24.3</v>
      </c>
      <c r="K50" s="2">
        <f>VLOOKUP(I50,'Level Averages'!G:K,5,FALSE)</f>
        <v>0.32966666666666666</v>
      </c>
      <c r="L50" s="2">
        <f>VLOOKUP(I50,'Level Averages'!M:Q,5,FALSE)</f>
        <v>0.39133333333333331</v>
      </c>
      <c r="M50" s="2">
        <f>VLOOKUP(I50,'Level Averages'!V:Z,5,FALSE)</f>
        <v>7.6000000000000005</v>
      </c>
      <c r="N50" s="2">
        <f t="shared" si="11"/>
        <v>-0.42732074149033444</v>
      </c>
      <c r="O50" s="2">
        <f t="shared" si="12"/>
        <v>-0.21381749813301998</v>
      </c>
      <c r="P50" s="2">
        <f t="shared" si="13"/>
        <v>5.8306380254096402E-2</v>
      </c>
      <c r="Q50" s="15">
        <f>VLOOKUP(H50-J50,'Level Averages'!S:T,2,TRUE)</f>
        <v>-0.05</v>
      </c>
      <c r="R50" s="9">
        <f>VLOOKUP(G50,'Positional Adjustments'!A:B,2,FALSE)</f>
        <v>-0.6</v>
      </c>
      <c r="S50" s="8">
        <f t="shared" si="14"/>
        <v>4.9444619877450857E-2</v>
      </c>
    </row>
    <row r="51" spans="1:19">
      <c r="A51" s="22" t="s">
        <v>102</v>
      </c>
      <c r="B51" s="22">
        <v>2011</v>
      </c>
      <c r="C51" s="22"/>
      <c r="D51" s="21">
        <v>0.24099999999999999</v>
      </c>
      <c r="E51" s="21">
        <v>0.29099999999999998</v>
      </c>
      <c r="F51" s="21">
        <v>9.26</v>
      </c>
      <c r="G51" s="22" t="s">
        <v>66</v>
      </c>
      <c r="H51" s="22">
        <v>23.9</v>
      </c>
      <c r="I51" s="22" t="s">
        <v>34</v>
      </c>
      <c r="J51" s="1">
        <f>VLOOKUP(I51,'Level Averages'!A:E,4,FALSE)</f>
        <v>22.8</v>
      </c>
      <c r="K51" s="2">
        <f>VLOOKUP(I51,'Level Averages'!G:K,5,FALSE)</f>
        <v>0.32700000000000001</v>
      </c>
      <c r="L51" s="2">
        <f>VLOOKUP(I51,'Level Averages'!M:Q,5,FALSE)</f>
        <v>0.38300000000000001</v>
      </c>
      <c r="M51" s="2">
        <f>VLOOKUP(I51,'Level Averages'!V:Z,5,FALSE)</f>
        <v>7.5333333333333341</v>
      </c>
      <c r="N51" s="2">
        <f t="shared" si="11"/>
        <v>-0.54929382733187726</v>
      </c>
      <c r="O51" s="2">
        <f t="shared" si="12"/>
        <v>-0.27471172200915361</v>
      </c>
      <c r="P51" s="2">
        <f t="shared" si="13"/>
        <v>0.10318321552397869</v>
      </c>
      <c r="Q51" s="15">
        <f>VLOOKUP(H51-J51,'Level Averages'!S:T,2,TRUE)</f>
        <v>-0.125</v>
      </c>
      <c r="R51" s="9">
        <f>VLOOKUP(G51,'Positional Adjustments'!A:B,2,FALSE)</f>
        <v>-0.6</v>
      </c>
      <c r="S51" s="8">
        <f t="shared" si="14"/>
        <v>0.20218876486500958</v>
      </c>
    </row>
    <row r="52" spans="1:19">
      <c r="A52" s="22" t="s">
        <v>125</v>
      </c>
      <c r="B52" s="22">
        <v>2010</v>
      </c>
      <c r="C52" s="22"/>
      <c r="D52" s="21">
        <v>0.29099999999999998</v>
      </c>
      <c r="E52" s="21">
        <v>0.20699999999999999</v>
      </c>
      <c r="F52" s="21">
        <v>13.4</v>
      </c>
      <c r="G52" s="22" t="s">
        <v>66</v>
      </c>
      <c r="H52" s="22">
        <v>22.1</v>
      </c>
      <c r="I52" s="22" t="s">
        <v>39</v>
      </c>
      <c r="J52" s="1">
        <f>VLOOKUP(I52,'Level Averages'!A:E,4,FALSE)</f>
        <v>26.8</v>
      </c>
      <c r="K52" s="2">
        <f>VLOOKUP(I52,'Level Averages'!G:K,5,FALSE)</f>
        <v>0.32833333333333331</v>
      </c>
      <c r="L52" s="2">
        <f>VLOOKUP(I52,'Level Averages'!M:Q,5,FALSE)</f>
        <v>0.39100000000000001</v>
      </c>
      <c r="M52" s="2">
        <f>VLOOKUP(I52,'Level Averages'!V:Z,5,FALSE)</f>
        <v>7.6000000000000005</v>
      </c>
      <c r="N52" s="2">
        <f t="shared" ref="N52" si="15">(LN(D52)-LN(K52))*1.8</f>
        <v>-0.21727095359847631</v>
      </c>
      <c r="O52" s="2">
        <f t="shared" ref="O52" si="16">LN(E52)-LN(L52)</f>
        <v>-0.63598876671999682</v>
      </c>
      <c r="P52" s="2">
        <f t="shared" ref="P52" si="17">(LN(F52)-LN(M52))/2</f>
        <v>0.28355322983229003</v>
      </c>
      <c r="Q52" s="15">
        <f>VLOOKUP(H52-J52,'Level Averages'!S:T,2,TRUE)</f>
        <v>0.375</v>
      </c>
      <c r="R52" s="9">
        <f>VLOOKUP(G52,'Positional Adjustments'!A:B,2,FALSE)</f>
        <v>-0.6</v>
      </c>
      <c r="S52" s="8">
        <f t="shared" ref="S52" si="18">-N52-O52+P52+Q52+R52</f>
        <v>0.91181295015076314</v>
      </c>
    </row>
    <row r="53" spans="1:19">
      <c r="A53" s="22" t="s">
        <v>123</v>
      </c>
      <c r="B53" s="22">
        <v>2012</v>
      </c>
      <c r="C53" s="22"/>
      <c r="D53" s="21">
        <v>0.35</v>
      </c>
      <c r="E53" s="21">
        <v>0.377</v>
      </c>
      <c r="F53" s="21">
        <v>7.4</v>
      </c>
      <c r="G53" s="22" t="s">
        <v>65</v>
      </c>
      <c r="H53" s="22">
        <v>20</v>
      </c>
      <c r="I53" s="22" t="s">
        <v>36</v>
      </c>
      <c r="J53" s="1">
        <f>VLOOKUP(I53,'Level Averages'!A:E,4,FALSE)</f>
        <v>21.6</v>
      </c>
      <c r="K53" s="2">
        <f>VLOOKUP(I53,'Level Averages'!G:K,5,FALSE)</f>
        <v>0.32566666666666666</v>
      </c>
      <c r="L53" s="2">
        <f>VLOOKUP(I53,'Level Averages'!M:Q,5,FALSE)</f>
        <v>0.3746666666666667</v>
      </c>
      <c r="M53" s="2">
        <f>VLOOKUP(I53,'Level Averages'!V:Z,5,FALSE)</f>
        <v>7.7</v>
      </c>
      <c r="N53" s="2">
        <f t="shared" ref="N53" si="19">(LN(D53)-LN(K53))*1.8</f>
        <v>0.12970582399581518</v>
      </c>
      <c r="O53" s="2">
        <f t="shared" ref="O53" si="20">LN(E53)-LN(L53)</f>
        <v>6.208445662484019E-3</v>
      </c>
      <c r="P53" s="2">
        <f t="shared" ref="P53" si="21">(LN(F53)-LN(M53))/2</f>
        <v>-1.9870164324756967E-2</v>
      </c>
      <c r="Q53" s="15">
        <f>VLOOKUP(H53-J53,'Level Averages'!S:T,2,TRUE)</f>
        <v>0.25</v>
      </c>
      <c r="R53" s="9">
        <f>VLOOKUP(G53,'Positional Adjustments'!A:B,2,FALSE)</f>
        <v>0</v>
      </c>
      <c r="S53" s="8">
        <f t="shared" ref="S53" si="22">-N53-O53+P53+Q53+R53</f>
        <v>9.4215566016943836E-2</v>
      </c>
    </row>
    <row r="54" spans="1:19">
      <c r="A54" s="22" t="s">
        <v>126</v>
      </c>
      <c r="B54" s="22">
        <v>2012</v>
      </c>
      <c r="C54" s="22"/>
      <c r="D54" s="21">
        <v>0.33</v>
      </c>
      <c r="E54" s="21">
        <v>0.373</v>
      </c>
      <c r="F54" s="21">
        <v>7.42</v>
      </c>
      <c r="G54" s="22" t="s">
        <v>65</v>
      </c>
      <c r="H54" s="22">
        <v>21.1</v>
      </c>
      <c r="I54" s="22" t="s">
        <v>38</v>
      </c>
      <c r="J54" s="1">
        <f>VLOOKUP(I54,'Level Averages'!A:E,4,FALSE)</f>
        <v>24.3</v>
      </c>
      <c r="K54" s="2">
        <f>VLOOKUP(I54,'Level Averages'!G:K,5,FALSE)</f>
        <v>0.32966666666666666</v>
      </c>
      <c r="L54" s="2">
        <f>VLOOKUP(I54,'Level Averages'!M:Q,5,FALSE)</f>
        <v>0.39133333333333331</v>
      </c>
      <c r="M54" s="2">
        <f>VLOOKUP(I54,'Level Averages'!V:Z,5,FALSE)</f>
        <v>7.6000000000000005</v>
      </c>
      <c r="N54" s="2">
        <f t="shared" ref="N54:N55" si="23">(LN(D54)-LN(K54))*1.8</f>
        <v>1.8191007106621361E-3</v>
      </c>
      <c r="O54" s="2">
        <f t="shared" ref="O54:O55" si="24">LN(E54)-LN(L54)</f>
        <v>-4.7981292076116566E-2</v>
      </c>
      <c r="P54" s="2">
        <f t="shared" ref="P54:P55" si="25">(LN(F54)-LN(M54))/2</f>
        <v>-1.1984595056498293E-2</v>
      </c>
      <c r="Q54" s="15">
        <f>VLOOKUP(H54-J54,'Level Averages'!S:T,2,TRUE)</f>
        <v>0.375</v>
      </c>
      <c r="R54" s="9">
        <f>VLOOKUP(G54,'Positional Adjustments'!A:B,2,FALSE)</f>
        <v>0</v>
      </c>
      <c r="S54" s="8">
        <f t="shared" ref="S54:S55" si="26">-N54-O54+P54+Q54+R54</f>
        <v>0.40917759630895612</v>
      </c>
    </row>
    <row r="55" spans="1:19">
      <c r="A55" s="22" t="s">
        <v>126</v>
      </c>
      <c r="B55" s="22">
        <v>2011</v>
      </c>
      <c r="C55" s="22"/>
      <c r="D55" s="21">
        <v>0.315</v>
      </c>
      <c r="E55" s="21">
        <v>0.372</v>
      </c>
      <c r="F55" s="21">
        <v>8.86</v>
      </c>
      <c r="G55" s="22" t="s">
        <v>65</v>
      </c>
      <c r="H55" s="22">
        <v>20.100000000000001</v>
      </c>
      <c r="I55" s="22" t="s">
        <v>34</v>
      </c>
      <c r="J55" s="1">
        <f>VLOOKUP(I55,'Level Averages'!A:E,4,FALSE)</f>
        <v>22.8</v>
      </c>
      <c r="K55" s="2">
        <f>VLOOKUP(I55,'Level Averages'!G:K,5,FALSE)</f>
        <v>0.32700000000000001</v>
      </c>
      <c r="L55" s="2">
        <f>VLOOKUP(I55,'Level Averages'!M:Q,5,FALSE)</f>
        <v>0.38300000000000001</v>
      </c>
      <c r="M55" s="2">
        <f>VLOOKUP(I55,'Level Averages'!V:Z,5,FALSE)</f>
        <v>7.5333333333333341</v>
      </c>
      <c r="N55" s="2">
        <f t="shared" si="23"/>
        <v>-6.7297557728916685E-2</v>
      </c>
      <c r="O55" s="2">
        <f t="shared" si="24"/>
        <v>-2.9141134907499477E-2</v>
      </c>
      <c r="P55" s="2">
        <f t="shared" si="25"/>
        <v>8.1104573503429478E-2</v>
      </c>
      <c r="Q55" s="15">
        <f>VLOOKUP(H55-J55,'Level Averages'!S:T,2,TRUE)</f>
        <v>0.375</v>
      </c>
      <c r="R55" s="9">
        <f>VLOOKUP(G55,'Positional Adjustments'!A:B,2,FALSE)</f>
        <v>0</v>
      </c>
      <c r="S55" s="8">
        <f t="shared" si="26"/>
        <v>0.55254326613984561</v>
      </c>
    </row>
    <row r="56" spans="1:19">
      <c r="A56" s="22"/>
      <c r="B56" s="22"/>
      <c r="C56" s="22"/>
      <c r="D56" s="21"/>
      <c r="E56" s="21"/>
      <c r="F56" s="21"/>
      <c r="G56" s="22"/>
      <c r="H56" s="22"/>
      <c r="I56" s="22"/>
      <c r="J56" s="22"/>
      <c r="K56" s="21"/>
      <c r="L56" s="21"/>
      <c r="M56" s="21"/>
      <c r="N56" s="21"/>
      <c r="O56" s="21"/>
      <c r="P56" s="21"/>
      <c r="Q56" s="27"/>
      <c r="R56" s="28"/>
      <c r="S56" s="8">
        <f t="shared" si="8"/>
        <v>0</v>
      </c>
    </row>
    <row r="57" spans="1:19">
      <c r="A57" s="22"/>
      <c r="B57" s="22"/>
      <c r="C57" s="22"/>
      <c r="D57" s="21"/>
      <c r="E57" s="21"/>
      <c r="F57" s="21"/>
      <c r="G57" s="22"/>
      <c r="H57" s="22"/>
      <c r="I57" s="22"/>
      <c r="J57" s="22"/>
      <c r="K57" s="21"/>
      <c r="L57" s="21"/>
      <c r="M57" s="21"/>
      <c r="N57" s="21"/>
      <c r="O57" s="21"/>
      <c r="P57" s="21"/>
      <c r="Q57" s="27"/>
      <c r="R57" s="28"/>
      <c r="S57" s="8">
        <f t="shared" si="8"/>
        <v>0</v>
      </c>
    </row>
    <row r="58" spans="1:19">
      <c r="A58" s="22"/>
      <c r="B58" s="22"/>
      <c r="C58" s="22"/>
      <c r="D58" s="21"/>
      <c r="E58" s="21"/>
      <c r="F58" s="21"/>
      <c r="G58" s="22"/>
      <c r="H58" s="22"/>
      <c r="I58" s="22"/>
      <c r="J58" s="22"/>
      <c r="K58" s="21"/>
      <c r="L58" s="21"/>
      <c r="M58" s="21"/>
      <c r="N58" s="21"/>
      <c r="O58" s="21"/>
      <c r="P58" s="21"/>
      <c r="Q58" s="27"/>
      <c r="R58" s="28"/>
      <c r="S58" s="8">
        <f t="shared" si="8"/>
        <v>0</v>
      </c>
    </row>
    <row r="59" spans="1:19">
      <c r="A59" s="22"/>
      <c r="B59" s="22"/>
      <c r="C59" s="22"/>
      <c r="D59" s="21"/>
      <c r="E59" s="21"/>
      <c r="F59" s="21"/>
      <c r="G59" s="22"/>
      <c r="H59" s="22"/>
      <c r="I59" s="22"/>
      <c r="J59" s="22"/>
      <c r="K59" s="21"/>
      <c r="L59" s="21"/>
      <c r="M59" s="21"/>
      <c r="N59" s="21"/>
      <c r="O59" s="21"/>
      <c r="P59" s="21"/>
      <c r="Q59" s="27"/>
      <c r="R59" s="28"/>
      <c r="S59" s="8">
        <f t="shared" si="8"/>
        <v>0</v>
      </c>
    </row>
    <row r="60" spans="1:19">
      <c r="A60" s="22"/>
      <c r="B60" s="22"/>
      <c r="C60" s="22"/>
      <c r="D60" s="21"/>
      <c r="E60" s="21"/>
      <c r="F60" s="21"/>
      <c r="G60" s="22"/>
      <c r="H60" s="22"/>
      <c r="I60" s="22"/>
      <c r="J60" s="22"/>
      <c r="K60" s="21"/>
      <c r="L60" s="21"/>
      <c r="M60" s="21"/>
      <c r="N60" s="21"/>
      <c r="O60" s="21"/>
      <c r="P60" s="21"/>
      <c r="Q60" s="27"/>
      <c r="R60" s="28"/>
      <c r="S60" s="8">
        <f t="shared" si="8"/>
        <v>0</v>
      </c>
    </row>
    <row r="61" spans="1:19">
      <c r="A61" s="22"/>
      <c r="B61" s="22"/>
      <c r="C61" s="22"/>
      <c r="D61" s="21"/>
      <c r="E61" s="21"/>
      <c r="F61" s="21"/>
      <c r="G61" s="22"/>
      <c r="H61" s="22"/>
      <c r="I61" s="22"/>
      <c r="J61" s="22"/>
      <c r="K61" s="21"/>
      <c r="L61" s="21"/>
      <c r="M61" s="21"/>
      <c r="N61" s="21"/>
      <c r="O61" s="21"/>
      <c r="P61" s="21"/>
      <c r="Q61" s="27"/>
      <c r="R61" s="28"/>
      <c r="S61" s="8">
        <f t="shared" si="8"/>
        <v>0</v>
      </c>
    </row>
    <row r="62" spans="1:19">
      <c r="A62" s="22"/>
      <c r="B62" s="22"/>
      <c r="C62" s="22"/>
      <c r="D62" s="21"/>
      <c r="E62" s="21"/>
      <c r="F62" s="21"/>
      <c r="G62" s="22"/>
      <c r="H62" s="22"/>
      <c r="I62" s="22"/>
      <c r="J62" s="22"/>
      <c r="K62" s="21"/>
      <c r="L62" s="21"/>
      <c r="M62" s="21"/>
      <c r="N62" s="21"/>
      <c r="O62" s="21"/>
      <c r="P62" s="21"/>
      <c r="Q62" s="27"/>
      <c r="R62" s="28"/>
      <c r="S62" s="8">
        <f t="shared" si="8"/>
        <v>0</v>
      </c>
    </row>
    <row r="63" spans="1:19">
      <c r="A63" s="22"/>
      <c r="B63" s="22"/>
      <c r="C63" s="22"/>
      <c r="D63" s="21"/>
      <c r="E63" s="21"/>
      <c r="F63" s="21"/>
      <c r="G63" s="22"/>
      <c r="H63" s="22"/>
      <c r="I63" s="22"/>
      <c r="J63" s="22"/>
      <c r="K63" s="21"/>
      <c r="L63" s="21"/>
      <c r="M63" s="21"/>
      <c r="N63" s="21"/>
      <c r="O63" s="21"/>
      <c r="P63" s="21"/>
      <c r="Q63" s="27"/>
      <c r="R63" s="28"/>
      <c r="S63" s="8">
        <f t="shared" si="8"/>
        <v>0</v>
      </c>
    </row>
    <row r="64" spans="1:19">
      <c r="A64" s="22"/>
      <c r="B64" s="22"/>
      <c r="C64" s="22"/>
      <c r="D64" s="21"/>
      <c r="E64" s="21"/>
      <c r="F64" s="21"/>
      <c r="G64" s="22"/>
      <c r="H64" s="22"/>
      <c r="I64" s="22"/>
      <c r="J64" s="22"/>
      <c r="K64" s="21"/>
      <c r="L64" s="21"/>
      <c r="M64" s="21"/>
      <c r="N64" s="21"/>
      <c r="O64" s="21"/>
      <c r="P64" s="21"/>
      <c r="Q64" s="27"/>
      <c r="R64" s="28"/>
      <c r="S64" s="8">
        <f t="shared" si="8"/>
        <v>0</v>
      </c>
    </row>
    <row r="65" spans="1:19">
      <c r="A65" s="22"/>
      <c r="B65" s="22"/>
      <c r="C65" s="22"/>
      <c r="D65" s="21"/>
      <c r="E65" s="21"/>
      <c r="F65" s="21"/>
      <c r="G65" s="22"/>
      <c r="H65" s="22"/>
      <c r="I65" s="22"/>
      <c r="J65" s="22"/>
      <c r="K65" s="21"/>
      <c r="L65" s="21"/>
      <c r="M65" s="21"/>
      <c r="N65" s="21"/>
      <c r="O65" s="21"/>
      <c r="P65" s="21"/>
      <c r="Q65" s="27"/>
      <c r="R65" s="28"/>
      <c r="S65" s="8">
        <f t="shared" si="8"/>
        <v>0</v>
      </c>
    </row>
    <row r="66" spans="1:19">
      <c r="A66" s="22"/>
      <c r="B66" s="22"/>
      <c r="C66" s="22"/>
      <c r="D66" s="21"/>
      <c r="E66" s="21"/>
      <c r="F66" s="21"/>
      <c r="G66" s="22"/>
      <c r="H66" s="22"/>
      <c r="I66" s="22"/>
      <c r="J66" s="22"/>
      <c r="K66" s="21"/>
      <c r="L66" s="21"/>
      <c r="M66" s="21"/>
      <c r="N66" s="21"/>
      <c r="O66" s="21"/>
      <c r="P66" s="21"/>
      <c r="Q66" s="27"/>
      <c r="R66" s="28"/>
      <c r="S66" s="8">
        <f t="shared" si="8"/>
        <v>0</v>
      </c>
    </row>
    <row r="67" spans="1:19">
      <c r="A67" s="22"/>
      <c r="B67" s="22"/>
      <c r="C67" s="22"/>
      <c r="D67" s="21"/>
      <c r="E67" s="21"/>
      <c r="F67" s="21"/>
      <c r="G67" s="22"/>
      <c r="H67" s="22"/>
      <c r="I67" s="22"/>
      <c r="J67" s="22"/>
      <c r="K67" s="21"/>
      <c r="L67" s="21"/>
      <c r="M67" s="21"/>
      <c r="N67" s="21"/>
      <c r="O67" s="21"/>
      <c r="P67" s="21"/>
      <c r="Q67" s="27"/>
      <c r="R67" s="28"/>
      <c r="S67" s="8">
        <f t="shared" si="8"/>
        <v>0</v>
      </c>
    </row>
    <row r="68" spans="1:19">
      <c r="A68" s="22"/>
      <c r="B68" s="22"/>
      <c r="C68" s="22"/>
      <c r="D68" s="21"/>
      <c r="E68" s="21"/>
      <c r="F68" s="21"/>
      <c r="G68" s="22"/>
      <c r="H68" s="22"/>
      <c r="I68" s="22"/>
      <c r="J68" s="22"/>
      <c r="K68" s="21"/>
      <c r="L68" s="21"/>
      <c r="M68" s="21"/>
      <c r="N68" s="21"/>
      <c r="O68" s="21"/>
      <c r="P68" s="21"/>
      <c r="Q68" s="27"/>
      <c r="R68" s="28"/>
      <c r="S68" s="8">
        <f t="shared" si="8"/>
        <v>0</v>
      </c>
    </row>
    <row r="69" spans="1:19">
      <c r="A69" s="22"/>
      <c r="B69" s="22"/>
      <c r="C69" s="22"/>
      <c r="D69" s="21"/>
      <c r="E69" s="21"/>
      <c r="F69" s="21"/>
      <c r="G69" s="22"/>
      <c r="H69" s="22"/>
      <c r="I69" s="22"/>
      <c r="J69" s="22"/>
      <c r="K69" s="21"/>
      <c r="L69" s="21"/>
      <c r="M69" s="21"/>
      <c r="N69" s="21"/>
      <c r="O69" s="21"/>
      <c r="P69" s="21"/>
      <c r="Q69" s="27"/>
      <c r="R69" s="28"/>
      <c r="S69" s="8">
        <f t="shared" si="8"/>
        <v>0</v>
      </c>
    </row>
    <row r="70" spans="1:19">
      <c r="A70" s="22"/>
      <c r="B70" s="22"/>
      <c r="C70" s="22"/>
      <c r="D70" s="21"/>
      <c r="E70" s="21"/>
      <c r="F70" s="21"/>
      <c r="G70" s="22"/>
      <c r="H70" s="22"/>
      <c r="I70" s="22"/>
      <c r="J70" s="22"/>
      <c r="K70" s="21"/>
      <c r="L70" s="21"/>
      <c r="M70" s="21"/>
      <c r="N70" s="21"/>
      <c r="O70" s="21"/>
      <c r="P70" s="21"/>
      <c r="Q70" s="27"/>
      <c r="R70" s="28"/>
      <c r="S70" s="8">
        <f t="shared" si="8"/>
        <v>0</v>
      </c>
    </row>
    <row r="71" spans="1:19">
      <c r="A71" s="22"/>
      <c r="B71" s="22"/>
      <c r="C71" s="22"/>
      <c r="D71" s="21"/>
      <c r="E71" s="21"/>
      <c r="F71" s="21"/>
      <c r="G71" s="22"/>
      <c r="H71" s="22"/>
      <c r="I71" s="22"/>
      <c r="J71" s="22"/>
      <c r="K71" s="21"/>
      <c r="L71" s="21"/>
      <c r="M71" s="21"/>
      <c r="N71" s="21"/>
      <c r="O71" s="21"/>
      <c r="P71" s="21"/>
      <c r="Q71" s="27"/>
      <c r="R71" s="28"/>
      <c r="S71" s="8">
        <f t="shared" si="8"/>
        <v>0</v>
      </c>
    </row>
    <row r="72" spans="1:19">
      <c r="A72" s="22"/>
      <c r="B72" s="22"/>
      <c r="C72" s="22"/>
      <c r="D72" s="21"/>
      <c r="E72" s="21"/>
      <c r="F72" s="21"/>
      <c r="G72" s="22"/>
      <c r="H72" s="22"/>
      <c r="I72" s="22"/>
      <c r="J72" s="22"/>
      <c r="K72" s="21"/>
      <c r="L72" s="21"/>
      <c r="M72" s="21"/>
      <c r="N72" s="21"/>
      <c r="O72" s="21"/>
      <c r="P72" s="21"/>
      <c r="Q72" s="27"/>
      <c r="R72" s="28"/>
      <c r="S72" s="8">
        <f t="shared" si="8"/>
        <v>0</v>
      </c>
    </row>
    <row r="73" spans="1:19">
      <c r="A73" s="22"/>
      <c r="B73" s="22"/>
      <c r="C73" s="22"/>
      <c r="D73" s="21"/>
      <c r="E73" s="21"/>
      <c r="F73" s="21"/>
      <c r="G73" s="22"/>
      <c r="H73" s="22"/>
      <c r="I73" s="22"/>
      <c r="J73" s="22"/>
      <c r="K73" s="21"/>
      <c r="L73" s="21"/>
      <c r="M73" s="21"/>
      <c r="N73" s="21"/>
      <c r="O73" s="21"/>
      <c r="P73" s="21"/>
      <c r="Q73" s="27"/>
      <c r="R73" s="28"/>
      <c r="S73" s="8">
        <f t="shared" si="8"/>
        <v>0</v>
      </c>
    </row>
    <row r="74" spans="1:19">
      <c r="A74" s="22"/>
      <c r="B74" s="22"/>
      <c r="C74" s="22"/>
      <c r="D74" s="21"/>
      <c r="E74" s="21"/>
      <c r="F74" s="21"/>
      <c r="G74" s="22"/>
      <c r="H74" s="22"/>
      <c r="I74" s="22"/>
      <c r="J74" s="22"/>
      <c r="K74" s="21"/>
      <c r="L74" s="21"/>
      <c r="M74" s="21"/>
      <c r="N74" s="21"/>
      <c r="O74" s="21"/>
      <c r="P74" s="21"/>
      <c r="Q74" s="27"/>
      <c r="R74" s="28"/>
      <c r="S74" s="8">
        <f t="shared" si="8"/>
        <v>0</v>
      </c>
    </row>
    <row r="75" spans="1:19">
      <c r="A75" s="22"/>
      <c r="B75" s="22"/>
      <c r="C75" s="22"/>
      <c r="D75" s="21"/>
      <c r="E75" s="21"/>
      <c r="F75" s="21"/>
      <c r="G75" s="22"/>
      <c r="H75" s="22"/>
      <c r="I75" s="22"/>
      <c r="J75" s="22"/>
      <c r="K75" s="21"/>
      <c r="L75" s="21"/>
      <c r="M75" s="21"/>
      <c r="N75" s="21"/>
      <c r="O75" s="21"/>
      <c r="P75" s="21"/>
      <c r="Q75" s="27"/>
      <c r="R75" s="28"/>
      <c r="S75" s="8">
        <f t="shared" ref="S75:S112" si="27">-N75-O75+P75+Q75+R75</f>
        <v>0</v>
      </c>
    </row>
    <row r="76" spans="1:19">
      <c r="A76" s="22"/>
      <c r="B76" s="22"/>
      <c r="C76" s="22"/>
      <c r="D76" s="21"/>
      <c r="E76" s="21"/>
      <c r="F76" s="21"/>
      <c r="G76" s="22"/>
      <c r="H76" s="22"/>
      <c r="I76" s="22"/>
      <c r="J76" s="22"/>
      <c r="K76" s="21"/>
      <c r="L76" s="21"/>
      <c r="M76" s="21"/>
      <c r="N76" s="21"/>
      <c r="O76" s="21"/>
      <c r="P76" s="21"/>
      <c r="Q76" s="27"/>
      <c r="R76" s="28"/>
      <c r="S76" s="8">
        <f t="shared" si="27"/>
        <v>0</v>
      </c>
    </row>
    <row r="77" spans="1:19">
      <c r="A77" s="22"/>
      <c r="B77" s="22"/>
      <c r="C77" s="22"/>
      <c r="D77" s="21"/>
      <c r="E77" s="21"/>
      <c r="F77" s="21"/>
      <c r="G77" s="22"/>
      <c r="H77" s="22"/>
      <c r="I77" s="22"/>
      <c r="J77" s="22"/>
      <c r="K77" s="21"/>
      <c r="L77" s="21"/>
      <c r="M77" s="21"/>
      <c r="N77" s="21"/>
      <c r="O77" s="21"/>
      <c r="P77" s="21"/>
      <c r="Q77" s="27"/>
      <c r="R77" s="28"/>
      <c r="S77" s="8">
        <f t="shared" si="27"/>
        <v>0</v>
      </c>
    </row>
    <row r="78" spans="1:19">
      <c r="A78" s="22"/>
      <c r="B78" s="22"/>
      <c r="C78" s="22"/>
      <c r="D78" s="21"/>
      <c r="E78" s="21"/>
      <c r="F78" s="21"/>
      <c r="G78" s="22"/>
      <c r="H78" s="22"/>
      <c r="I78" s="22"/>
      <c r="J78" s="22"/>
      <c r="K78" s="21"/>
      <c r="L78" s="21"/>
      <c r="M78" s="21"/>
      <c r="N78" s="21"/>
      <c r="O78" s="21"/>
      <c r="P78" s="21"/>
      <c r="Q78" s="27"/>
      <c r="R78" s="28"/>
      <c r="S78" s="8">
        <f t="shared" si="27"/>
        <v>0</v>
      </c>
    </row>
    <row r="79" spans="1:19">
      <c r="A79" s="22"/>
      <c r="B79" s="22"/>
      <c r="C79" s="22"/>
      <c r="D79" s="21"/>
      <c r="E79" s="21"/>
      <c r="F79" s="21"/>
      <c r="G79" s="22"/>
      <c r="H79" s="22"/>
      <c r="I79" s="22"/>
      <c r="J79" s="22"/>
      <c r="K79" s="21"/>
      <c r="L79" s="21"/>
      <c r="M79" s="21"/>
      <c r="N79" s="21"/>
      <c r="O79" s="21"/>
      <c r="P79" s="21"/>
      <c r="Q79" s="27"/>
      <c r="R79" s="28"/>
      <c r="S79" s="8">
        <f t="shared" si="27"/>
        <v>0</v>
      </c>
    </row>
    <row r="80" spans="1:19">
      <c r="A80" s="22"/>
      <c r="B80" s="22"/>
      <c r="C80" s="22"/>
      <c r="D80" s="21"/>
      <c r="E80" s="21"/>
      <c r="F80" s="21"/>
      <c r="G80" s="22"/>
      <c r="H80" s="22"/>
      <c r="I80" s="22"/>
      <c r="J80" s="22"/>
      <c r="K80" s="21"/>
      <c r="L80" s="21"/>
      <c r="M80" s="21"/>
      <c r="N80" s="21"/>
      <c r="O80" s="21"/>
      <c r="P80" s="21"/>
      <c r="Q80" s="27"/>
      <c r="R80" s="28"/>
      <c r="S80" s="8">
        <f t="shared" si="27"/>
        <v>0</v>
      </c>
    </row>
    <row r="81" spans="1:19">
      <c r="A81" s="22"/>
      <c r="B81" s="22"/>
      <c r="C81" s="22"/>
      <c r="D81" s="21"/>
      <c r="E81" s="21"/>
      <c r="F81" s="21"/>
      <c r="G81" s="22"/>
      <c r="H81" s="22"/>
      <c r="I81" s="22"/>
      <c r="J81" s="22"/>
      <c r="K81" s="21"/>
      <c r="L81" s="21"/>
      <c r="M81" s="21"/>
      <c r="N81" s="21"/>
      <c r="O81" s="21"/>
      <c r="P81" s="21"/>
      <c r="Q81" s="27"/>
      <c r="R81" s="28"/>
      <c r="S81" s="8">
        <f t="shared" si="27"/>
        <v>0</v>
      </c>
    </row>
    <row r="82" spans="1:19">
      <c r="A82" s="22"/>
      <c r="B82" s="22"/>
      <c r="C82" s="22"/>
      <c r="D82" s="21"/>
      <c r="E82" s="21"/>
      <c r="F82" s="21"/>
      <c r="G82" s="22"/>
      <c r="H82" s="22"/>
      <c r="I82" s="22"/>
      <c r="J82" s="22"/>
      <c r="K82" s="21"/>
      <c r="L82" s="21"/>
      <c r="M82" s="21"/>
      <c r="N82" s="21"/>
      <c r="O82" s="21"/>
      <c r="P82" s="21"/>
      <c r="Q82" s="27"/>
      <c r="R82" s="28"/>
      <c r="S82" s="8">
        <f t="shared" si="27"/>
        <v>0</v>
      </c>
    </row>
    <row r="83" spans="1:19">
      <c r="A83" s="22"/>
      <c r="B83" s="22"/>
      <c r="C83" s="22"/>
      <c r="D83" s="21"/>
      <c r="E83" s="21"/>
      <c r="F83" s="21"/>
      <c r="G83" s="22"/>
      <c r="H83" s="22"/>
      <c r="I83" s="22"/>
      <c r="J83" s="22"/>
      <c r="K83" s="21"/>
      <c r="L83" s="21"/>
      <c r="M83" s="21"/>
      <c r="N83" s="21"/>
      <c r="O83" s="21"/>
      <c r="P83" s="21"/>
      <c r="Q83" s="27"/>
      <c r="R83" s="28"/>
      <c r="S83" s="8">
        <f t="shared" si="27"/>
        <v>0</v>
      </c>
    </row>
    <row r="84" spans="1:19">
      <c r="A84" s="22"/>
      <c r="B84" s="22"/>
      <c r="C84" s="22"/>
      <c r="D84" s="21"/>
      <c r="E84" s="21"/>
      <c r="F84" s="21"/>
      <c r="G84" s="22"/>
      <c r="H84" s="22"/>
      <c r="I84" s="22"/>
      <c r="J84" s="22"/>
      <c r="K84" s="21"/>
      <c r="L84" s="21"/>
      <c r="M84" s="21"/>
      <c r="N84" s="21"/>
      <c r="O84" s="21"/>
      <c r="P84" s="21"/>
      <c r="Q84" s="27"/>
      <c r="R84" s="28"/>
      <c r="S84" s="8">
        <f t="shared" si="27"/>
        <v>0</v>
      </c>
    </row>
    <row r="85" spans="1:19">
      <c r="A85" s="22"/>
      <c r="B85" s="22"/>
      <c r="C85" s="22"/>
      <c r="D85" s="21"/>
      <c r="E85" s="21"/>
      <c r="F85" s="21"/>
      <c r="G85" s="22"/>
      <c r="H85" s="22"/>
      <c r="I85" s="22"/>
      <c r="J85" s="22"/>
      <c r="K85" s="21"/>
      <c r="L85" s="21"/>
      <c r="M85" s="21"/>
      <c r="N85" s="21"/>
      <c r="O85" s="21"/>
      <c r="P85" s="21"/>
      <c r="Q85" s="27"/>
      <c r="R85" s="28"/>
      <c r="S85" s="8">
        <f t="shared" si="27"/>
        <v>0</v>
      </c>
    </row>
    <row r="86" spans="1:19">
      <c r="A86" s="22"/>
      <c r="B86" s="22"/>
      <c r="C86" s="22"/>
      <c r="D86" s="21"/>
      <c r="E86" s="21"/>
      <c r="F86" s="21"/>
      <c r="G86" s="22"/>
      <c r="H86" s="22"/>
      <c r="I86" s="22"/>
      <c r="J86" s="22"/>
      <c r="K86" s="21"/>
      <c r="L86" s="21"/>
      <c r="M86" s="21"/>
      <c r="N86" s="21"/>
      <c r="O86" s="21"/>
      <c r="P86" s="21"/>
      <c r="Q86" s="27"/>
      <c r="R86" s="28"/>
      <c r="S86" s="8">
        <f t="shared" si="27"/>
        <v>0</v>
      </c>
    </row>
    <row r="87" spans="1:19">
      <c r="A87" s="22"/>
      <c r="B87" s="22"/>
      <c r="C87" s="22"/>
      <c r="D87" s="21"/>
      <c r="E87" s="21"/>
      <c r="F87" s="21"/>
      <c r="G87" s="22"/>
      <c r="H87" s="22"/>
      <c r="I87" s="22"/>
      <c r="J87" s="22"/>
      <c r="K87" s="21"/>
      <c r="L87" s="21"/>
      <c r="M87" s="21"/>
      <c r="N87" s="21"/>
      <c r="O87" s="21"/>
      <c r="P87" s="21"/>
      <c r="Q87" s="27"/>
      <c r="R87" s="28"/>
      <c r="S87" s="8">
        <f t="shared" si="27"/>
        <v>0</v>
      </c>
    </row>
    <row r="88" spans="1:19">
      <c r="A88" s="22"/>
      <c r="B88" s="22"/>
      <c r="C88" s="22"/>
      <c r="D88" s="21"/>
      <c r="E88" s="21"/>
      <c r="F88" s="21"/>
      <c r="G88" s="22"/>
      <c r="H88" s="22"/>
      <c r="I88" s="22"/>
      <c r="J88" s="22"/>
      <c r="K88" s="21"/>
      <c r="L88" s="21"/>
      <c r="M88" s="21"/>
      <c r="N88" s="21"/>
      <c r="O88" s="21"/>
      <c r="P88" s="21"/>
      <c r="Q88" s="27"/>
      <c r="R88" s="28"/>
      <c r="S88" s="8">
        <f t="shared" si="27"/>
        <v>0</v>
      </c>
    </row>
    <row r="89" spans="1:19">
      <c r="A89" s="22"/>
      <c r="B89" s="22"/>
      <c r="C89" s="22"/>
      <c r="D89" s="21"/>
      <c r="E89" s="21"/>
      <c r="F89" s="21"/>
      <c r="G89" s="22"/>
      <c r="H89" s="22"/>
      <c r="I89" s="22"/>
      <c r="J89" s="22"/>
      <c r="K89" s="21"/>
      <c r="L89" s="21"/>
      <c r="M89" s="21"/>
      <c r="N89" s="21"/>
      <c r="O89" s="21"/>
      <c r="P89" s="21"/>
      <c r="Q89" s="27"/>
      <c r="R89" s="28"/>
      <c r="S89" s="8">
        <f t="shared" si="27"/>
        <v>0</v>
      </c>
    </row>
    <row r="90" spans="1:19">
      <c r="A90" s="22"/>
      <c r="B90" s="22"/>
      <c r="C90" s="22"/>
      <c r="D90" s="21"/>
      <c r="E90" s="21"/>
      <c r="F90" s="21"/>
      <c r="G90" s="22"/>
      <c r="H90" s="22"/>
      <c r="I90" s="22"/>
      <c r="J90" s="22"/>
      <c r="K90" s="21"/>
      <c r="L90" s="21"/>
      <c r="M90" s="21"/>
      <c r="N90" s="21"/>
      <c r="O90" s="21"/>
      <c r="P90" s="21"/>
      <c r="Q90" s="27"/>
      <c r="R90" s="28"/>
      <c r="S90" s="8">
        <f t="shared" si="27"/>
        <v>0</v>
      </c>
    </row>
    <row r="91" spans="1:19">
      <c r="A91" s="22"/>
      <c r="B91" s="22"/>
      <c r="C91" s="22"/>
      <c r="D91" s="21"/>
      <c r="E91" s="21"/>
      <c r="F91" s="21"/>
      <c r="G91" s="22"/>
      <c r="H91" s="22"/>
      <c r="I91" s="22"/>
      <c r="J91" s="22"/>
      <c r="K91" s="21"/>
      <c r="L91" s="21"/>
      <c r="M91" s="21"/>
      <c r="N91" s="21"/>
      <c r="O91" s="21"/>
      <c r="P91" s="21"/>
      <c r="Q91" s="27"/>
      <c r="R91" s="28"/>
      <c r="S91" s="8">
        <f t="shared" si="27"/>
        <v>0</v>
      </c>
    </row>
    <row r="92" spans="1:19">
      <c r="A92" s="22"/>
      <c r="B92" s="22"/>
      <c r="C92" s="22"/>
      <c r="D92" s="21"/>
      <c r="E92" s="21"/>
      <c r="F92" s="21"/>
      <c r="G92" s="22"/>
      <c r="H92" s="22"/>
      <c r="I92" s="22"/>
      <c r="J92" s="22"/>
      <c r="K92" s="21"/>
      <c r="L92" s="21"/>
      <c r="M92" s="21"/>
      <c r="N92" s="21"/>
      <c r="O92" s="21"/>
      <c r="P92" s="21"/>
      <c r="Q92" s="27"/>
      <c r="R92" s="28"/>
      <c r="S92" s="8">
        <f t="shared" si="27"/>
        <v>0</v>
      </c>
    </row>
    <row r="93" spans="1:19">
      <c r="A93" s="22"/>
      <c r="B93" s="22"/>
      <c r="C93" s="22"/>
      <c r="D93" s="21"/>
      <c r="E93" s="21"/>
      <c r="F93" s="21"/>
      <c r="G93" s="22"/>
      <c r="H93" s="22"/>
      <c r="I93" s="22"/>
      <c r="J93" s="22"/>
      <c r="K93" s="21"/>
      <c r="L93" s="21"/>
      <c r="M93" s="21"/>
      <c r="N93" s="21"/>
      <c r="O93" s="21"/>
      <c r="P93" s="21"/>
      <c r="Q93" s="27"/>
      <c r="R93" s="28"/>
      <c r="S93" s="8">
        <f t="shared" si="27"/>
        <v>0</v>
      </c>
    </row>
    <row r="94" spans="1:19">
      <c r="A94" s="22"/>
      <c r="B94" s="22"/>
      <c r="C94" s="22"/>
      <c r="D94" s="21"/>
      <c r="E94" s="21"/>
      <c r="F94" s="21"/>
      <c r="G94" s="22"/>
      <c r="H94" s="22"/>
      <c r="I94" s="22"/>
      <c r="J94" s="22"/>
      <c r="K94" s="21"/>
      <c r="L94" s="21"/>
      <c r="M94" s="21"/>
      <c r="N94" s="21"/>
      <c r="O94" s="21"/>
      <c r="P94" s="21"/>
      <c r="Q94" s="27"/>
      <c r="R94" s="28"/>
      <c r="S94" s="8">
        <f t="shared" si="27"/>
        <v>0</v>
      </c>
    </row>
    <row r="95" spans="1:19">
      <c r="A95" s="22"/>
      <c r="B95" s="22"/>
      <c r="C95" s="22"/>
      <c r="D95" s="21"/>
      <c r="E95" s="21"/>
      <c r="F95" s="21"/>
      <c r="G95" s="22"/>
      <c r="H95" s="22"/>
      <c r="I95" s="22"/>
      <c r="J95" s="22"/>
      <c r="K95" s="21"/>
      <c r="L95" s="21"/>
      <c r="M95" s="21"/>
      <c r="N95" s="21"/>
      <c r="O95" s="21"/>
      <c r="P95" s="21"/>
      <c r="Q95" s="27"/>
      <c r="R95" s="28"/>
      <c r="S95" s="8">
        <f t="shared" si="27"/>
        <v>0</v>
      </c>
    </row>
    <row r="96" spans="1:19">
      <c r="A96" s="22"/>
      <c r="B96" s="22"/>
      <c r="C96" s="22"/>
      <c r="D96" s="21"/>
      <c r="E96" s="21"/>
      <c r="F96" s="21"/>
      <c r="G96" s="22"/>
      <c r="H96" s="22"/>
      <c r="I96" s="22"/>
      <c r="J96" s="22"/>
      <c r="K96" s="21"/>
      <c r="L96" s="21"/>
      <c r="M96" s="21"/>
      <c r="N96" s="21"/>
      <c r="O96" s="21"/>
      <c r="P96" s="21"/>
      <c r="Q96" s="27"/>
      <c r="R96" s="28"/>
      <c r="S96" s="8">
        <f t="shared" si="27"/>
        <v>0</v>
      </c>
    </row>
    <row r="97" spans="1:19">
      <c r="A97" s="22"/>
      <c r="B97" s="22"/>
      <c r="C97" s="22"/>
      <c r="D97" s="21"/>
      <c r="E97" s="21"/>
      <c r="F97" s="21"/>
      <c r="G97" s="22"/>
      <c r="H97" s="22"/>
      <c r="I97" s="22"/>
      <c r="J97" s="22"/>
      <c r="K97" s="21"/>
      <c r="L97" s="21"/>
      <c r="M97" s="21"/>
      <c r="N97" s="21"/>
      <c r="O97" s="21"/>
      <c r="P97" s="21"/>
      <c r="Q97" s="27"/>
      <c r="R97" s="28"/>
      <c r="S97" s="8">
        <f t="shared" si="27"/>
        <v>0</v>
      </c>
    </row>
    <row r="98" spans="1:19">
      <c r="A98" s="22"/>
      <c r="B98" s="22"/>
      <c r="C98" s="22"/>
      <c r="D98" s="21"/>
      <c r="E98" s="21"/>
      <c r="F98" s="21"/>
      <c r="G98" s="22"/>
      <c r="H98" s="22"/>
      <c r="I98" s="22"/>
      <c r="J98" s="22"/>
      <c r="K98" s="21"/>
      <c r="L98" s="21"/>
      <c r="M98" s="21"/>
      <c r="N98" s="21"/>
      <c r="O98" s="21"/>
      <c r="P98" s="21"/>
      <c r="Q98" s="27"/>
      <c r="R98" s="28"/>
      <c r="S98" s="8">
        <f t="shared" si="27"/>
        <v>0</v>
      </c>
    </row>
    <row r="99" spans="1:19">
      <c r="A99" s="22"/>
      <c r="B99" s="22"/>
      <c r="C99" s="22"/>
      <c r="D99" s="21"/>
      <c r="E99" s="21"/>
      <c r="F99" s="21"/>
      <c r="G99" s="22"/>
      <c r="H99" s="22"/>
      <c r="I99" s="22"/>
      <c r="J99" s="22"/>
      <c r="K99" s="21"/>
      <c r="L99" s="21"/>
      <c r="M99" s="21"/>
      <c r="N99" s="21"/>
      <c r="O99" s="21"/>
      <c r="P99" s="21"/>
      <c r="Q99" s="27"/>
      <c r="R99" s="28"/>
      <c r="S99" s="8">
        <f t="shared" si="27"/>
        <v>0</v>
      </c>
    </row>
    <row r="100" spans="1:19">
      <c r="A100" s="22"/>
      <c r="B100" s="22"/>
      <c r="C100" s="22"/>
      <c r="D100" s="21"/>
      <c r="E100" s="21"/>
      <c r="F100" s="21"/>
      <c r="G100" s="22"/>
      <c r="H100" s="22"/>
      <c r="I100" s="22"/>
      <c r="J100" s="22"/>
      <c r="K100" s="21"/>
      <c r="L100" s="21"/>
      <c r="M100" s="21"/>
      <c r="N100" s="21"/>
      <c r="O100" s="21"/>
      <c r="P100" s="21"/>
      <c r="Q100" s="27"/>
      <c r="R100" s="28"/>
      <c r="S100" s="8">
        <f t="shared" si="27"/>
        <v>0</v>
      </c>
    </row>
    <row r="101" spans="1:19">
      <c r="A101" s="22"/>
      <c r="B101" s="22"/>
      <c r="C101" s="22"/>
      <c r="D101" s="21"/>
      <c r="E101" s="21"/>
      <c r="F101" s="21"/>
      <c r="G101" s="22"/>
      <c r="H101" s="22"/>
      <c r="I101" s="22"/>
      <c r="J101" s="22"/>
      <c r="K101" s="21"/>
      <c r="L101" s="21"/>
      <c r="M101" s="21"/>
      <c r="N101" s="21"/>
      <c r="O101" s="21"/>
      <c r="P101" s="21"/>
      <c r="Q101" s="27"/>
      <c r="R101" s="28"/>
      <c r="S101" s="8">
        <f t="shared" si="27"/>
        <v>0</v>
      </c>
    </row>
    <row r="102" spans="1:19">
      <c r="A102" s="22"/>
      <c r="B102" s="22"/>
      <c r="C102" s="22"/>
      <c r="D102" s="21"/>
      <c r="E102" s="21"/>
      <c r="F102" s="21"/>
      <c r="G102" s="22"/>
      <c r="H102" s="22"/>
      <c r="I102" s="22"/>
      <c r="J102" s="22"/>
      <c r="K102" s="21"/>
      <c r="L102" s="21"/>
      <c r="M102" s="21"/>
      <c r="N102" s="21"/>
      <c r="O102" s="21"/>
      <c r="P102" s="21"/>
      <c r="Q102" s="27"/>
      <c r="R102" s="28"/>
      <c r="S102" s="8">
        <f t="shared" si="27"/>
        <v>0</v>
      </c>
    </row>
    <row r="103" spans="1:19">
      <c r="A103" s="22"/>
      <c r="B103" s="22"/>
      <c r="C103" s="22"/>
      <c r="D103" s="21"/>
      <c r="E103" s="21"/>
      <c r="F103" s="21"/>
      <c r="G103" s="22"/>
      <c r="H103" s="22"/>
      <c r="I103" s="22"/>
      <c r="J103" s="22"/>
      <c r="K103" s="21"/>
      <c r="L103" s="21"/>
      <c r="M103" s="21"/>
      <c r="N103" s="21"/>
      <c r="O103" s="21"/>
      <c r="P103" s="21"/>
      <c r="Q103" s="27"/>
      <c r="R103" s="28"/>
      <c r="S103" s="8">
        <f t="shared" si="27"/>
        <v>0</v>
      </c>
    </row>
    <row r="104" spans="1:19">
      <c r="A104" s="22"/>
      <c r="B104" s="22"/>
      <c r="C104" s="22"/>
      <c r="D104" s="21"/>
      <c r="E104" s="21"/>
      <c r="F104" s="21"/>
      <c r="G104" s="22"/>
      <c r="H104" s="22"/>
      <c r="I104" s="22"/>
      <c r="J104" s="22"/>
      <c r="K104" s="21"/>
      <c r="L104" s="21"/>
      <c r="M104" s="21"/>
      <c r="N104" s="21"/>
      <c r="O104" s="21"/>
      <c r="P104" s="21"/>
      <c r="Q104" s="27"/>
      <c r="R104" s="28"/>
      <c r="S104" s="8">
        <f t="shared" si="27"/>
        <v>0</v>
      </c>
    </row>
    <row r="105" spans="1:19">
      <c r="A105" s="22"/>
      <c r="B105" s="22"/>
      <c r="C105" s="22"/>
      <c r="D105" s="21"/>
      <c r="E105" s="21"/>
      <c r="F105" s="21"/>
      <c r="G105" s="22"/>
      <c r="H105" s="22"/>
      <c r="I105" s="22"/>
      <c r="J105" s="22"/>
      <c r="K105" s="21"/>
      <c r="L105" s="21"/>
      <c r="M105" s="21"/>
      <c r="N105" s="21"/>
      <c r="O105" s="21"/>
      <c r="P105" s="21"/>
      <c r="Q105" s="27"/>
      <c r="R105" s="28"/>
      <c r="S105" s="8">
        <f t="shared" si="27"/>
        <v>0</v>
      </c>
    </row>
    <row r="106" spans="1:19">
      <c r="A106" s="22"/>
      <c r="B106" s="22"/>
      <c r="C106" s="22"/>
      <c r="D106" s="21"/>
      <c r="E106" s="21"/>
      <c r="F106" s="21"/>
      <c r="G106" s="22"/>
      <c r="H106" s="22"/>
      <c r="I106" s="22"/>
      <c r="J106" s="22"/>
      <c r="K106" s="21"/>
      <c r="L106" s="21"/>
      <c r="M106" s="21"/>
      <c r="N106" s="21"/>
      <c r="O106" s="21"/>
      <c r="P106" s="21"/>
      <c r="Q106" s="27"/>
      <c r="R106" s="28"/>
      <c r="S106" s="8">
        <f t="shared" si="27"/>
        <v>0</v>
      </c>
    </row>
    <row r="107" spans="1:19">
      <c r="A107" s="22"/>
      <c r="B107" s="22"/>
      <c r="C107" s="22"/>
      <c r="D107" s="21"/>
      <c r="E107" s="21"/>
      <c r="F107" s="21"/>
      <c r="G107" s="22"/>
      <c r="H107" s="22"/>
      <c r="I107" s="22"/>
      <c r="J107" s="22"/>
      <c r="K107" s="21"/>
      <c r="L107" s="21"/>
      <c r="M107" s="21"/>
      <c r="N107" s="21"/>
      <c r="O107" s="21"/>
      <c r="P107" s="21"/>
      <c r="Q107" s="27"/>
      <c r="R107" s="28"/>
      <c r="S107" s="8">
        <f t="shared" si="27"/>
        <v>0</v>
      </c>
    </row>
    <row r="108" spans="1:19">
      <c r="A108" s="22"/>
      <c r="B108" s="22"/>
      <c r="C108" s="22"/>
      <c r="D108" s="21"/>
      <c r="E108" s="21"/>
      <c r="F108" s="21"/>
      <c r="G108" s="22"/>
      <c r="H108" s="22"/>
      <c r="I108" s="22"/>
      <c r="J108" s="22"/>
      <c r="K108" s="21"/>
      <c r="L108" s="21"/>
      <c r="M108" s="21"/>
      <c r="N108" s="21"/>
      <c r="O108" s="21"/>
      <c r="P108" s="21"/>
      <c r="Q108" s="27"/>
      <c r="R108" s="28"/>
      <c r="S108" s="8">
        <f t="shared" si="27"/>
        <v>0</v>
      </c>
    </row>
    <row r="109" spans="1:19">
      <c r="A109" s="22"/>
      <c r="B109" s="22"/>
      <c r="C109" s="22"/>
      <c r="D109" s="21"/>
      <c r="E109" s="21"/>
      <c r="F109" s="21"/>
      <c r="G109" s="22"/>
      <c r="H109" s="22"/>
      <c r="I109" s="22"/>
      <c r="J109" s="22"/>
      <c r="K109" s="21"/>
      <c r="L109" s="21"/>
      <c r="M109" s="21"/>
      <c r="N109" s="21"/>
      <c r="O109" s="21"/>
      <c r="P109" s="21"/>
      <c r="Q109" s="27"/>
      <c r="R109" s="28"/>
      <c r="S109" s="8">
        <f t="shared" si="27"/>
        <v>0</v>
      </c>
    </row>
    <row r="110" spans="1:19">
      <c r="A110" s="22"/>
      <c r="B110" s="22"/>
      <c r="C110" s="22"/>
      <c r="D110" s="21"/>
      <c r="E110" s="21"/>
      <c r="F110" s="21"/>
      <c r="G110" s="22"/>
      <c r="H110" s="22"/>
      <c r="I110" s="22"/>
      <c r="J110" s="22"/>
      <c r="K110" s="21"/>
      <c r="L110" s="21"/>
      <c r="M110" s="21"/>
      <c r="N110" s="21"/>
      <c r="O110" s="21"/>
      <c r="P110" s="21"/>
      <c r="Q110" s="27"/>
      <c r="R110" s="28"/>
      <c r="S110" s="8">
        <f t="shared" si="27"/>
        <v>0</v>
      </c>
    </row>
    <row r="111" spans="1:19">
      <c r="A111" s="22"/>
      <c r="B111" s="22"/>
      <c r="C111" s="22"/>
      <c r="D111" s="21"/>
      <c r="E111" s="21"/>
      <c r="F111" s="21"/>
      <c r="G111" s="22"/>
      <c r="H111" s="22"/>
      <c r="I111" s="22"/>
      <c r="J111" s="22"/>
      <c r="K111" s="21"/>
      <c r="L111" s="21"/>
      <c r="M111" s="21"/>
      <c r="N111" s="21"/>
      <c r="O111" s="21"/>
      <c r="P111" s="21"/>
      <c r="Q111" s="27"/>
      <c r="R111" s="28"/>
      <c r="S111" s="8">
        <f t="shared" si="27"/>
        <v>0</v>
      </c>
    </row>
    <row r="112" spans="1:19">
      <c r="A112" s="22"/>
      <c r="B112" s="22"/>
      <c r="C112" s="22"/>
      <c r="D112" s="21"/>
      <c r="E112" s="21"/>
      <c r="F112" s="21"/>
      <c r="G112" s="22"/>
      <c r="H112" s="22"/>
      <c r="I112" s="22"/>
      <c r="J112" s="22"/>
      <c r="K112" s="21"/>
      <c r="L112" s="21"/>
      <c r="M112" s="21"/>
      <c r="N112" s="21"/>
      <c r="O112" s="21"/>
      <c r="P112" s="21"/>
      <c r="Q112" s="27"/>
      <c r="R112" s="28"/>
      <c r="S112" s="8">
        <f t="shared" si="27"/>
        <v>0</v>
      </c>
    </row>
  </sheetData>
  <autoFilter ref="A1:S112">
    <filterColumn colId="0"/>
    <filterColumn colId="1"/>
    <filterColumn colId="5"/>
    <filterColumn colId="12"/>
    <filterColumn colId="15"/>
    <sortState ref="A2:S111">
      <sortCondition descending="1" ref="S1:S78"/>
    </sortState>
  </autoFilter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workbookViewId="0">
      <selection activeCell="B12" sqref="B12"/>
    </sheetView>
  </sheetViews>
  <sheetFormatPr defaultRowHeight="15"/>
  <cols>
    <col min="2" max="2" width="9.140625" style="11"/>
  </cols>
  <sheetData>
    <row r="1" spans="1:2">
      <c r="A1" t="s">
        <v>41</v>
      </c>
      <c r="B1" s="10">
        <v>0.2</v>
      </c>
    </row>
    <row r="2" spans="1:2">
      <c r="A2" t="s">
        <v>23</v>
      </c>
      <c r="B2" s="10">
        <v>0.15</v>
      </c>
    </row>
    <row r="3" spans="1:2">
      <c r="A3" t="s">
        <v>24</v>
      </c>
      <c r="B3" s="10">
        <v>0.05</v>
      </c>
    </row>
    <row r="4" spans="1:2">
      <c r="A4" t="s">
        <v>25</v>
      </c>
      <c r="B4" s="10">
        <v>0.05</v>
      </c>
    </row>
    <row r="5" spans="1:2">
      <c r="A5" t="s">
        <v>26</v>
      </c>
      <c r="B5" s="10">
        <v>0.05</v>
      </c>
    </row>
    <row r="6" spans="1:2">
      <c r="A6" t="s">
        <v>27</v>
      </c>
      <c r="B6" s="10">
        <v>-0.1</v>
      </c>
    </row>
    <row r="7" spans="1:2">
      <c r="A7" t="s">
        <v>28</v>
      </c>
      <c r="B7" s="10">
        <v>-0.1</v>
      </c>
    </row>
    <row r="8" spans="1:2">
      <c r="A8" t="s">
        <v>29</v>
      </c>
      <c r="B8" s="10">
        <v>-0.2</v>
      </c>
    </row>
    <row r="9" spans="1:2">
      <c r="A9" t="s">
        <v>30</v>
      </c>
      <c r="B9" s="10">
        <v>-0.2</v>
      </c>
    </row>
    <row r="10" spans="1:2">
      <c r="A10" t="s">
        <v>65</v>
      </c>
      <c r="B10" s="11">
        <v>0</v>
      </c>
    </row>
    <row r="11" spans="1:2">
      <c r="A11" t="s">
        <v>66</v>
      </c>
      <c r="B11" s="11">
        <v>-0.6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0"/>
  <sheetViews>
    <sheetView topLeftCell="I1" workbookViewId="0">
      <selection activeCell="X15" sqref="X15"/>
    </sheetView>
  </sheetViews>
  <sheetFormatPr defaultRowHeight="15"/>
  <cols>
    <col min="19" max="19" width="9.140625" style="12"/>
  </cols>
  <sheetData>
    <row r="1" spans="1:26" ht="15.75" thickBot="1">
      <c r="A1" s="30" t="s">
        <v>59</v>
      </c>
      <c r="B1" s="30"/>
      <c r="C1" s="30"/>
      <c r="D1" s="30"/>
      <c r="E1" s="30"/>
      <c r="G1" s="30" t="s">
        <v>60</v>
      </c>
      <c r="H1" s="30"/>
      <c r="I1" s="30"/>
      <c r="J1" s="30"/>
      <c r="K1" s="30"/>
      <c r="M1" s="30" t="s">
        <v>61</v>
      </c>
      <c r="N1" s="30"/>
      <c r="O1" s="30"/>
      <c r="P1" s="30"/>
      <c r="Q1" s="30"/>
      <c r="V1" s="30" t="s">
        <v>73</v>
      </c>
      <c r="W1" s="30"/>
      <c r="X1" s="30"/>
      <c r="Y1" s="30"/>
      <c r="Z1" s="30"/>
    </row>
    <row r="2" spans="1:26" ht="15.75" thickBot="1">
      <c r="A2" s="4" t="s">
        <v>39</v>
      </c>
      <c r="B2" s="3">
        <v>26.9</v>
      </c>
      <c r="C2" s="3">
        <v>27.5</v>
      </c>
      <c r="D2" s="3">
        <v>26.8</v>
      </c>
      <c r="E2" s="5">
        <f>AVERAGE(B2:D2)</f>
        <v>27.066666666666666</v>
      </c>
      <c r="G2" s="4" t="s">
        <v>39</v>
      </c>
      <c r="H2" s="3">
        <v>328</v>
      </c>
      <c r="I2" s="3">
        <v>328</v>
      </c>
      <c r="J2" s="3">
        <v>329</v>
      </c>
      <c r="K2" s="6">
        <f t="shared" ref="K2:K11" si="0">(AVERAGE(H2:J2))/1000</f>
        <v>0.32833333333333331</v>
      </c>
      <c r="M2" s="4" t="s">
        <v>39</v>
      </c>
      <c r="N2" s="3">
        <v>384</v>
      </c>
      <c r="O2" s="3">
        <v>389</v>
      </c>
      <c r="P2" s="3">
        <v>400</v>
      </c>
      <c r="Q2" s="6">
        <f t="shared" ref="Q2:Q11" si="1">(AVERAGE(N2:P2))/1000</f>
        <v>0.39100000000000001</v>
      </c>
      <c r="S2" s="12" t="s">
        <v>46</v>
      </c>
      <c r="T2" s="12" t="s">
        <v>47</v>
      </c>
      <c r="V2" s="4" t="s">
        <v>39</v>
      </c>
      <c r="W2" s="3">
        <v>7.6</v>
      </c>
      <c r="X2" s="3">
        <v>7.4</v>
      </c>
      <c r="Y2" s="3">
        <v>7.8</v>
      </c>
      <c r="Z2" s="6">
        <f>AVERAGE(W2:Y2)</f>
        <v>7.6000000000000005</v>
      </c>
    </row>
    <row r="3" spans="1:26" ht="15.75" thickBot="1">
      <c r="A3" s="4" t="s">
        <v>40</v>
      </c>
      <c r="B3" s="3">
        <v>26.8</v>
      </c>
      <c r="C3" s="3">
        <v>26.8</v>
      </c>
      <c r="D3" s="3">
        <v>27</v>
      </c>
      <c r="E3" s="5">
        <f>AVERAGE(B3:D3)</f>
        <v>26.866666666666664</v>
      </c>
      <c r="G3" s="4" t="s">
        <v>40</v>
      </c>
      <c r="H3" s="3">
        <v>342</v>
      </c>
      <c r="I3" s="3">
        <v>345</v>
      </c>
      <c r="J3" s="3">
        <v>359</v>
      </c>
      <c r="K3" s="6">
        <f t="shared" si="0"/>
        <v>0.34866666666666668</v>
      </c>
      <c r="M3" s="4" t="s">
        <v>40</v>
      </c>
      <c r="N3" s="3">
        <v>414</v>
      </c>
      <c r="O3" s="3">
        <v>430</v>
      </c>
      <c r="P3" s="3">
        <v>448</v>
      </c>
      <c r="Q3" s="6">
        <f t="shared" si="1"/>
        <v>0.4306666666666667</v>
      </c>
      <c r="S3" s="29">
        <v>-6</v>
      </c>
      <c r="T3" s="29">
        <v>0.375</v>
      </c>
      <c r="V3" s="4" t="s">
        <v>40</v>
      </c>
      <c r="W3" s="3">
        <v>7.1</v>
      </c>
      <c r="X3" s="3">
        <v>7.1</v>
      </c>
      <c r="Y3" s="3">
        <v>7.7</v>
      </c>
      <c r="Z3" s="6">
        <f>AVERAGE(W3:Y3)</f>
        <v>7.3</v>
      </c>
    </row>
    <row r="4" spans="1:26" ht="15.75" thickBot="1">
      <c r="A4" s="4" t="s">
        <v>38</v>
      </c>
      <c r="B4" s="3">
        <v>24.4</v>
      </c>
      <c r="C4" s="3">
        <v>24.4</v>
      </c>
      <c r="D4" s="3">
        <v>24.3</v>
      </c>
      <c r="E4" s="5">
        <f t="shared" ref="E4:E11" si="2">AVERAGE(B4:D4)</f>
        <v>24.366666666666664</v>
      </c>
      <c r="G4" s="4" t="s">
        <v>38</v>
      </c>
      <c r="H4" s="3">
        <v>330</v>
      </c>
      <c r="I4" s="3">
        <v>330</v>
      </c>
      <c r="J4" s="3">
        <v>329</v>
      </c>
      <c r="K4" s="6">
        <f t="shared" si="0"/>
        <v>0.32966666666666666</v>
      </c>
      <c r="M4" s="4" t="s">
        <v>38</v>
      </c>
      <c r="N4" s="3">
        <v>387</v>
      </c>
      <c r="O4" s="3">
        <v>392</v>
      </c>
      <c r="P4" s="3">
        <v>395</v>
      </c>
      <c r="Q4" s="6">
        <f t="shared" si="1"/>
        <v>0.39133333333333331</v>
      </c>
      <c r="S4" s="13">
        <v>-5</v>
      </c>
      <c r="T4" s="13">
        <v>0.375</v>
      </c>
      <c r="V4" s="4" t="s">
        <v>38</v>
      </c>
      <c r="W4" s="3">
        <v>7.7</v>
      </c>
      <c r="X4" s="3">
        <v>7.3</v>
      </c>
      <c r="Y4" s="3">
        <v>7.8</v>
      </c>
      <c r="Z4" s="6">
        <f t="shared" ref="Z4:Z11" si="3">AVERAGE(W4:Y4)</f>
        <v>7.6000000000000005</v>
      </c>
    </row>
    <row r="5" spans="1:26" ht="15.75" thickBot="1">
      <c r="A5" s="4" t="s">
        <v>49</v>
      </c>
      <c r="B5" s="3">
        <v>24.1</v>
      </c>
      <c r="C5" s="3">
        <v>24.3</v>
      </c>
      <c r="D5" s="3">
        <v>24.4</v>
      </c>
      <c r="E5" s="5">
        <f t="shared" si="2"/>
        <v>24.266666666666669</v>
      </c>
      <c r="G5" s="4" t="s">
        <v>49</v>
      </c>
      <c r="H5" s="3">
        <v>320</v>
      </c>
      <c r="I5" s="3">
        <v>333</v>
      </c>
      <c r="J5" s="3">
        <v>339</v>
      </c>
      <c r="K5" s="6">
        <f t="shared" si="0"/>
        <v>0.33066666666666666</v>
      </c>
      <c r="M5" s="4" t="s">
        <v>49</v>
      </c>
      <c r="N5" s="3">
        <v>363</v>
      </c>
      <c r="O5" s="3">
        <v>376</v>
      </c>
      <c r="P5" s="3">
        <v>400</v>
      </c>
      <c r="Q5" s="6">
        <f t="shared" si="1"/>
        <v>0.37966666666666671</v>
      </c>
      <c r="S5" s="13">
        <v>-4</v>
      </c>
      <c r="T5" s="13">
        <v>0.375</v>
      </c>
      <c r="V5" s="4" t="s">
        <v>49</v>
      </c>
      <c r="W5" s="3">
        <v>7.3</v>
      </c>
      <c r="X5" s="3">
        <v>7.5</v>
      </c>
      <c r="Y5" s="3">
        <v>7.4</v>
      </c>
      <c r="Z5" s="6">
        <f t="shared" si="3"/>
        <v>7.4000000000000012</v>
      </c>
    </row>
    <row r="6" spans="1:26" ht="15.75" thickBot="1">
      <c r="A6" s="4" t="s">
        <v>48</v>
      </c>
      <c r="B6" s="3">
        <v>23.9</v>
      </c>
      <c r="C6" s="3">
        <v>24.1</v>
      </c>
      <c r="D6" s="3">
        <v>24</v>
      </c>
      <c r="E6" s="5">
        <f t="shared" si="2"/>
        <v>24</v>
      </c>
      <c r="G6" s="4" t="s">
        <v>48</v>
      </c>
      <c r="H6" s="3">
        <v>320</v>
      </c>
      <c r="I6" s="3">
        <v>326</v>
      </c>
      <c r="J6" s="3">
        <v>337</v>
      </c>
      <c r="K6" s="6">
        <f t="shared" si="0"/>
        <v>0.32766666666666666</v>
      </c>
      <c r="M6" s="4" t="s">
        <v>48</v>
      </c>
      <c r="N6" s="3">
        <v>388</v>
      </c>
      <c r="O6" s="3">
        <v>389</v>
      </c>
      <c r="P6" s="3">
        <v>410</v>
      </c>
      <c r="Q6" s="6">
        <f t="shared" si="1"/>
        <v>0.39566666666666667</v>
      </c>
      <c r="S6" s="13">
        <v>-3</v>
      </c>
      <c r="T6" s="13">
        <v>0.375</v>
      </c>
      <c r="V6" s="4" t="s">
        <v>48</v>
      </c>
      <c r="W6" s="3">
        <v>7.3</v>
      </c>
      <c r="X6" s="3">
        <v>7.6</v>
      </c>
      <c r="Y6" s="3">
        <v>7.5</v>
      </c>
      <c r="Z6" s="6">
        <f t="shared" si="3"/>
        <v>7.4666666666666659</v>
      </c>
    </row>
    <row r="7" spans="1:26" ht="15.75" thickBot="1">
      <c r="A7" s="4" t="s">
        <v>34</v>
      </c>
      <c r="B7" s="3">
        <v>22.8</v>
      </c>
      <c r="C7" s="3">
        <v>22.6</v>
      </c>
      <c r="D7" s="3">
        <v>22.8</v>
      </c>
      <c r="E7" s="5">
        <f t="shared" si="2"/>
        <v>22.733333333333334</v>
      </c>
      <c r="G7" s="4" t="s">
        <v>34</v>
      </c>
      <c r="H7" s="3">
        <v>332</v>
      </c>
      <c r="I7" s="3">
        <v>327</v>
      </c>
      <c r="J7" s="3">
        <v>322</v>
      </c>
      <c r="K7" s="6">
        <f t="shared" si="0"/>
        <v>0.32700000000000001</v>
      </c>
      <c r="M7" s="4" t="s">
        <v>34</v>
      </c>
      <c r="N7" s="3">
        <v>380</v>
      </c>
      <c r="O7" s="3">
        <v>390</v>
      </c>
      <c r="P7" s="3">
        <v>379</v>
      </c>
      <c r="Q7" s="6">
        <f t="shared" si="1"/>
        <v>0.38300000000000001</v>
      </c>
      <c r="S7" s="13">
        <v>-2</v>
      </c>
      <c r="T7" s="13">
        <v>0.25</v>
      </c>
      <c r="V7" s="4" t="s">
        <v>34</v>
      </c>
      <c r="W7" s="3">
        <v>7.3</v>
      </c>
      <c r="X7" s="3">
        <v>7.7</v>
      </c>
      <c r="Y7" s="3">
        <v>7.6</v>
      </c>
      <c r="Z7" s="6">
        <f t="shared" si="3"/>
        <v>7.5333333333333341</v>
      </c>
    </row>
    <row r="8" spans="1:26" ht="15.75" thickBot="1">
      <c r="A8" s="4" t="s">
        <v>33</v>
      </c>
      <c r="B8" s="3">
        <v>22.8</v>
      </c>
      <c r="C8" s="3">
        <v>22.6</v>
      </c>
      <c r="D8" s="3">
        <v>22.7</v>
      </c>
      <c r="E8" s="5">
        <f t="shared" si="2"/>
        <v>22.700000000000003</v>
      </c>
      <c r="G8" s="4" t="s">
        <v>33</v>
      </c>
      <c r="H8" s="3">
        <v>338</v>
      </c>
      <c r="I8" s="3">
        <v>342</v>
      </c>
      <c r="J8" s="3">
        <v>349</v>
      </c>
      <c r="K8" s="6">
        <f t="shared" si="0"/>
        <v>0.34300000000000003</v>
      </c>
      <c r="M8" s="4" t="s">
        <v>33</v>
      </c>
      <c r="N8" s="3">
        <v>423</v>
      </c>
      <c r="O8" s="3">
        <v>427</v>
      </c>
      <c r="P8" s="3">
        <v>430</v>
      </c>
      <c r="Q8" s="6">
        <f t="shared" si="1"/>
        <v>0.42666666666666669</v>
      </c>
      <c r="S8" s="13">
        <v>-1</v>
      </c>
      <c r="T8" s="13">
        <v>0.125</v>
      </c>
      <c r="V8" s="4" t="s">
        <v>33</v>
      </c>
      <c r="W8" s="3">
        <v>8</v>
      </c>
      <c r="X8" s="3">
        <v>8</v>
      </c>
      <c r="Y8" s="3">
        <v>8.3000000000000007</v>
      </c>
      <c r="Z8" s="6">
        <f t="shared" si="3"/>
        <v>8.1</v>
      </c>
    </row>
    <row r="9" spans="1:26" ht="15.75" thickBot="1">
      <c r="A9" s="4" t="s">
        <v>35</v>
      </c>
      <c r="B9" s="3">
        <v>22.8</v>
      </c>
      <c r="C9" s="3">
        <v>22.8</v>
      </c>
      <c r="D9" s="3">
        <v>22.7</v>
      </c>
      <c r="E9" s="5">
        <f t="shared" si="2"/>
        <v>22.766666666666666</v>
      </c>
      <c r="G9" s="4" t="s">
        <v>35</v>
      </c>
      <c r="H9" s="3">
        <v>325</v>
      </c>
      <c r="I9" s="3">
        <v>326</v>
      </c>
      <c r="J9" s="3">
        <v>331</v>
      </c>
      <c r="K9" s="6">
        <f t="shared" si="0"/>
        <v>0.32733333333333331</v>
      </c>
      <c r="M9" s="4" t="s">
        <v>35</v>
      </c>
      <c r="N9" s="3">
        <v>370</v>
      </c>
      <c r="O9" s="3">
        <v>373</v>
      </c>
      <c r="P9" s="3">
        <v>386</v>
      </c>
      <c r="Q9" s="6">
        <f t="shared" si="1"/>
        <v>0.3763333333333333</v>
      </c>
      <c r="S9" s="13">
        <v>-0.75</v>
      </c>
      <c r="T9" s="13">
        <v>0.05</v>
      </c>
      <c r="V9" s="4" t="s">
        <v>35</v>
      </c>
      <c r="W9" s="3">
        <v>7.4</v>
      </c>
      <c r="X9" s="3">
        <v>7.4</v>
      </c>
      <c r="Y9" s="3">
        <v>7.2</v>
      </c>
      <c r="Z9" s="6">
        <f t="shared" si="3"/>
        <v>7.333333333333333</v>
      </c>
    </row>
    <row r="10" spans="1:26" ht="15.75" thickBot="1">
      <c r="A10" s="4" t="s">
        <v>36</v>
      </c>
      <c r="B10" s="3">
        <v>21.3</v>
      </c>
      <c r="C10" s="3">
        <v>21.6</v>
      </c>
      <c r="D10" s="3">
        <v>21.6</v>
      </c>
      <c r="E10" s="5">
        <f t="shared" si="2"/>
        <v>21.5</v>
      </c>
      <c r="G10" s="4" t="s">
        <v>36</v>
      </c>
      <c r="H10" s="3">
        <v>328</v>
      </c>
      <c r="I10" s="3">
        <v>326</v>
      </c>
      <c r="J10" s="3">
        <v>323</v>
      </c>
      <c r="K10" s="6">
        <f t="shared" si="0"/>
        <v>0.32566666666666666</v>
      </c>
      <c r="M10" s="4" t="s">
        <v>36</v>
      </c>
      <c r="N10" s="3">
        <v>375</v>
      </c>
      <c r="O10" s="3">
        <v>379</v>
      </c>
      <c r="P10" s="3">
        <v>370</v>
      </c>
      <c r="Q10" s="6">
        <f t="shared" si="1"/>
        <v>0.3746666666666667</v>
      </c>
      <c r="S10" s="13">
        <v>-0.5</v>
      </c>
      <c r="T10" s="13">
        <v>0.05</v>
      </c>
      <c r="V10" s="4" t="s">
        <v>36</v>
      </c>
      <c r="W10" s="3">
        <v>8</v>
      </c>
      <c r="X10" s="3">
        <v>7.5</v>
      </c>
      <c r="Y10" s="3">
        <v>7.6</v>
      </c>
      <c r="Z10" s="6">
        <f t="shared" si="3"/>
        <v>7.7</v>
      </c>
    </row>
    <row r="11" spans="1:26" ht="15.75" thickBot="1">
      <c r="A11" s="4" t="s">
        <v>37</v>
      </c>
      <c r="B11" s="3">
        <v>21.6</v>
      </c>
      <c r="C11" s="3">
        <v>21.7</v>
      </c>
      <c r="D11" s="3">
        <v>21.4</v>
      </c>
      <c r="E11" s="5">
        <f t="shared" si="2"/>
        <v>21.566666666666663</v>
      </c>
      <c r="G11" s="4" t="s">
        <v>37</v>
      </c>
      <c r="H11" s="3">
        <v>322</v>
      </c>
      <c r="I11" s="3">
        <v>334</v>
      </c>
      <c r="J11" s="3">
        <v>332</v>
      </c>
      <c r="K11" s="6">
        <f t="shared" si="0"/>
        <v>0.32933333333333331</v>
      </c>
      <c r="M11" s="4" t="s">
        <v>37</v>
      </c>
      <c r="N11" s="3">
        <v>364</v>
      </c>
      <c r="O11" s="3">
        <v>384</v>
      </c>
      <c r="P11" s="3">
        <v>392</v>
      </c>
      <c r="Q11" s="6">
        <f t="shared" si="1"/>
        <v>0.38</v>
      </c>
      <c r="S11" s="13">
        <v>-0.25</v>
      </c>
      <c r="T11" s="13">
        <v>0.05</v>
      </c>
      <c r="V11" s="4" t="s">
        <v>37</v>
      </c>
      <c r="W11" s="3">
        <v>7.8</v>
      </c>
      <c r="X11" s="3">
        <v>7.8</v>
      </c>
      <c r="Y11" s="3">
        <v>8.3000000000000007</v>
      </c>
      <c r="Z11" s="6">
        <f t="shared" si="3"/>
        <v>7.9666666666666659</v>
      </c>
    </row>
    <row r="12" spans="1:26">
      <c r="S12" s="13">
        <v>0</v>
      </c>
      <c r="T12" s="13">
        <v>0</v>
      </c>
    </row>
    <row r="13" spans="1:26">
      <c r="S13" s="13">
        <v>0.25</v>
      </c>
      <c r="T13" s="13">
        <v>-0.05</v>
      </c>
    </row>
    <row r="14" spans="1:26">
      <c r="S14" s="13">
        <v>0.5</v>
      </c>
      <c r="T14" s="13">
        <v>-0.05</v>
      </c>
    </row>
    <row r="15" spans="1:26">
      <c r="S15" s="13">
        <v>0.75</v>
      </c>
      <c r="T15" s="13">
        <v>-0.05</v>
      </c>
    </row>
    <row r="16" spans="1:26">
      <c r="S16" s="13">
        <v>1</v>
      </c>
      <c r="T16" s="13">
        <v>-0.125</v>
      </c>
    </row>
    <row r="17" spans="19:20">
      <c r="S17" s="13">
        <v>2</v>
      </c>
      <c r="T17" s="13">
        <v>-0.25</v>
      </c>
    </row>
    <row r="18" spans="19:20">
      <c r="S18" s="13">
        <v>3</v>
      </c>
      <c r="T18" s="13">
        <v>-0.375</v>
      </c>
    </row>
    <row r="19" spans="19:20">
      <c r="S19" s="13">
        <v>4</v>
      </c>
      <c r="T19" s="13">
        <v>-0.375</v>
      </c>
    </row>
    <row r="20" spans="19:20">
      <c r="S20" s="13">
        <v>5</v>
      </c>
      <c r="T20" s="13">
        <v>-0.375</v>
      </c>
    </row>
  </sheetData>
  <mergeCells count="4">
    <mergeCell ref="A1:E1"/>
    <mergeCell ref="G1:K1"/>
    <mergeCell ref="M1:Q1"/>
    <mergeCell ref="V1:Z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2"/>
  <sheetViews>
    <sheetView workbookViewId="0">
      <selection activeCell="G24" sqref="G24"/>
    </sheetView>
  </sheetViews>
  <sheetFormatPr defaultRowHeight="15"/>
  <sheetData>
    <row r="1" spans="1:16" s="1" customFormat="1">
      <c r="A1" s="1" t="s">
        <v>1</v>
      </c>
      <c r="C1" s="1">
        <v>2.9</v>
      </c>
      <c r="D1" s="2"/>
      <c r="E1" s="2"/>
      <c r="I1" s="1" t="e">
        <f>VLOOKUP(H1,'Level Averages'!A:E,4,FALSE)</f>
        <v>#N/A</v>
      </c>
      <c r="J1" s="2" t="e">
        <f>VLOOKUP(H1,'Level Averages'!G:K,5,FALSE)</f>
        <v>#N/A</v>
      </c>
      <c r="K1" s="2" t="e">
        <f>VLOOKUP(H1,'Level Averages'!M:Q,5,FALSE)</f>
        <v>#N/A</v>
      </c>
      <c r="L1" s="2" t="e">
        <f t="shared" ref="L1:L22" si="0">(LN(D1)-LN(J1))*1.8</f>
        <v>#NUM!</v>
      </c>
      <c r="M1" s="2" t="e">
        <f t="shared" ref="M1:M22" si="1">LN(E1)-LN(K1)</f>
        <v>#NUM!</v>
      </c>
      <c r="N1" s="15" t="e">
        <f>VLOOKUP(G1-I1,'Level Averages'!S:T,2,TRUE)</f>
        <v>#N/A</v>
      </c>
      <c r="O1" s="9" t="e">
        <f>VLOOKUP(F1,'Positional Adjustments'!A:B,2,FALSE)</f>
        <v>#N/A</v>
      </c>
      <c r="P1" s="8" t="e">
        <f t="shared" ref="P1:P22" si="2">L1+M1+N1+O1</f>
        <v>#NUM!</v>
      </c>
    </row>
    <row r="2" spans="1:16" s="1" customFormat="1">
      <c r="A2" s="1" t="s">
        <v>2</v>
      </c>
      <c r="C2" s="1">
        <v>2.9</v>
      </c>
      <c r="D2" s="2"/>
      <c r="E2" s="2"/>
      <c r="I2" s="1" t="e">
        <f>VLOOKUP(H2,'Level Averages'!A:E,4,FALSE)</f>
        <v>#N/A</v>
      </c>
      <c r="J2" s="2" t="e">
        <f>VLOOKUP(H2,'Level Averages'!G:K,5,FALSE)</f>
        <v>#N/A</v>
      </c>
      <c r="K2" s="2" t="e">
        <f>VLOOKUP(H2,'Level Averages'!M:Q,5,FALSE)</f>
        <v>#N/A</v>
      </c>
      <c r="L2" s="2" t="e">
        <f t="shared" si="0"/>
        <v>#NUM!</v>
      </c>
      <c r="M2" s="2" t="e">
        <f t="shared" si="1"/>
        <v>#NUM!</v>
      </c>
      <c r="N2" s="15" t="e">
        <f>VLOOKUP(G2-I2,'Level Averages'!S:T,2,TRUE)</f>
        <v>#N/A</v>
      </c>
      <c r="O2" s="9" t="e">
        <f>VLOOKUP(F2,'Positional Adjustments'!A:B,2,FALSE)</f>
        <v>#N/A</v>
      </c>
      <c r="P2" s="8" t="e">
        <f t="shared" si="2"/>
        <v>#NUM!</v>
      </c>
    </row>
    <row r="3" spans="1:16" s="1" customFormat="1">
      <c r="A3" s="1" t="s">
        <v>3</v>
      </c>
      <c r="C3" s="1">
        <v>2.7</v>
      </c>
      <c r="D3" s="2"/>
      <c r="E3" s="2"/>
      <c r="I3" s="1" t="e">
        <f>VLOOKUP(H3,'Level Averages'!A:E,4,FALSE)</f>
        <v>#N/A</v>
      </c>
      <c r="J3" s="2" t="e">
        <f>VLOOKUP(H3,'Level Averages'!G:K,5,FALSE)</f>
        <v>#N/A</v>
      </c>
      <c r="K3" s="2" t="e">
        <f>VLOOKUP(H3,'Level Averages'!M:Q,5,FALSE)</f>
        <v>#N/A</v>
      </c>
      <c r="L3" s="2" t="e">
        <f t="shared" si="0"/>
        <v>#NUM!</v>
      </c>
      <c r="M3" s="2" t="e">
        <f t="shared" si="1"/>
        <v>#NUM!</v>
      </c>
      <c r="N3" s="15" t="e">
        <f>VLOOKUP(G3-I3,'Level Averages'!S:T,2,TRUE)</f>
        <v>#N/A</v>
      </c>
      <c r="O3" s="9" t="e">
        <f>VLOOKUP(F3,'Positional Adjustments'!A:B,2,FALSE)</f>
        <v>#N/A</v>
      </c>
      <c r="P3" s="8" t="e">
        <f t="shared" si="2"/>
        <v>#NUM!</v>
      </c>
    </row>
    <row r="4" spans="1:16" s="1" customFormat="1">
      <c r="A4" s="1" t="s">
        <v>4</v>
      </c>
      <c r="C4" s="1">
        <v>2.7</v>
      </c>
      <c r="D4" s="2"/>
      <c r="E4" s="2"/>
      <c r="I4" s="1" t="e">
        <f>VLOOKUP(H4,'Level Averages'!A:E,4,FALSE)</f>
        <v>#N/A</v>
      </c>
      <c r="J4" s="2" t="e">
        <f>VLOOKUP(H4,'Level Averages'!G:K,5,FALSE)</f>
        <v>#N/A</v>
      </c>
      <c r="K4" s="2" t="e">
        <f>VLOOKUP(H4,'Level Averages'!M:Q,5,FALSE)</f>
        <v>#N/A</v>
      </c>
      <c r="L4" s="2" t="e">
        <f t="shared" si="0"/>
        <v>#NUM!</v>
      </c>
      <c r="M4" s="2" t="e">
        <f t="shared" si="1"/>
        <v>#NUM!</v>
      </c>
      <c r="N4" s="15" t="e">
        <f>VLOOKUP(G4-I4,'Level Averages'!S:T,2,TRUE)</f>
        <v>#N/A</v>
      </c>
      <c r="O4" s="9" t="e">
        <f>VLOOKUP(F4,'Positional Adjustments'!A:B,2,FALSE)</f>
        <v>#N/A</v>
      </c>
      <c r="P4" s="8" t="e">
        <f t="shared" si="2"/>
        <v>#NUM!</v>
      </c>
    </row>
    <row r="5" spans="1:16" s="1" customFormat="1">
      <c r="A5" s="1" t="s">
        <v>5</v>
      </c>
      <c r="C5" s="1">
        <v>2.7</v>
      </c>
      <c r="D5" s="2"/>
      <c r="E5" s="2"/>
      <c r="I5" s="1" t="e">
        <f>VLOOKUP(H5,'Level Averages'!A:E,4,FALSE)</f>
        <v>#N/A</v>
      </c>
      <c r="J5" s="2" t="e">
        <f>VLOOKUP(H5,'Level Averages'!G:K,5,FALSE)</f>
        <v>#N/A</v>
      </c>
      <c r="K5" s="2" t="e">
        <f>VLOOKUP(H5,'Level Averages'!M:Q,5,FALSE)</f>
        <v>#N/A</v>
      </c>
      <c r="L5" s="2" t="e">
        <f t="shared" si="0"/>
        <v>#NUM!</v>
      </c>
      <c r="M5" s="2" t="e">
        <f t="shared" si="1"/>
        <v>#NUM!</v>
      </c>
      <c r="N5" s="15" t="e">
        <f>VLOOKUP(G5-I5,'Level Averages'!S:T,2,TRUE)</f>
        <v>#N/A</v>
      </c>
      <c r="O5" s="9" t="e">
        <f>VLOOKUP(F5,'Positional Adjustments'!A:B,2,FALSE)</f>
        <v>#N/A</v>
      </c>
      <c r="P5" s="8" t="e">
        <f t="shared" si="2"/>
        <v>#NUM!</v>
      </c>
    </row>
    <row r="6" spans="1:16" s="1" customFormat="1">
      <c r="A6" s="1" t="s">
        <v>6</v>
      </c>
      <c r="C6" s="1">
        <v>2.7</v>
      </c>
      <c r="D6" s="2"/>
      <c r="E6" s="2"/>
      <c r="I6" s="1" t="e">
        <f>VLOOKUP(H6,'Level Averages'!A:E,4,FALSE)</f>
        <v>#N/A</v>
      </c>
      <c r="J6" s="2" t="e">
        <f>VLOOKUP(H6,'Level Averages'!G:K,5,FALSE)</f>
        <v>#N/A</v>
      </c>
      <c r="K6" s="2" t="e">
        <f>VLOOKUP(H6,'Level Averages'!M:Q,5,FALSE)</f>
        <v>#N/A</v>
      </c>
      <c r="L6" s="2" t="e">
        <f t="shared" si="0"/>
        <v>#NUM!</v>
      </c>
      <c r="M6" s="2" t="e">
        <f t="shared" si="1"/>
        <v>#NUM!</v>
      </c>
      <c r="N6" s="15" t="e">
        <f>VLOOKUP(G6-I6,'Level Averages'!S:T,2,TRUE)</f>
        <v>#N/A</v>
      </c>
      <c r="O6" s="9" t="e">
        <f>VLOOKUP(F6,'Positional Adjustments'!A:B,2,FALSE)</f>
        <v>#N/A</v>
      </c>
      <c r="P6" s="8" t="e">
        <f t="shared" si="2"/>
        <v>#NUM!</v>
      </c>
    </row>
    <row r="7" spans="1:16" s="1" customFormat="1">
      <c r="A7" s="1" t="s">
        <v>7</v>
      </c>
      <c r="C7" s="1">
        <v>2.6</v>
      </c>
      <c r="D7" s="2"/>
      <c r="E7" s="2"/>
      <c r="I7" s="1" t="e">
        <f>VLOOKUP(H7,'Level Averages'!A:E,4,FALSE)</f>
        <v>#N/A</v>
      </c>
      <c r="J7" s="2" t="e">
        <f>VLOOKUP(H7,'Level Averages'!G:K,5,FALSE)</f>
        <v>#N/A</v>
      </c>
      <c r="K7" s="2" t="e">
        <f>VLOOKUP(H7,'Level Averages'!M:Q,5,FALSE)</f>
        <v>#N/A</v>
      </c>
      <c r="L7" s="2" t="e">
        <f t="shared" si="0"/>
        <v>#NUM!</v>
      </c>
      <c r="M7" s="2" t="e">
        <f t="shared" si="1"/>
        <v>#NUM!</v>
      </c>
      <c r="N7" s="15" t="e">
        <f>VLOOKUP(G7-I7,'Level Averages'!S:T,2,TRUE)</f>
        <v>#N/A</v>
      </c>
      <c r="O7" s="9" t="e">
        <f>VLOOKUP(F7,'Positional Adjustments'!A:B,2,FALSE)</f>
        <v>#N/A</v>
      </c>
      <c r="P7" s="8" t="e">
        <f t="shared" si="2"/>
        <v>#NUM!</v>
      </c>
    </row>
    <row r="8" spans="1:16" s="1" customFormat="1">
      <c r="A8" s="1" t="s">
        <v>8</v>
      </c>
      <c r="C8" s="1">
        <v>2.6</v>
      </c>
      <c r="D8" s="2"/>
      <c r="E8" s="2"/>
      <c r="I8" s="1" t="e">
        <f>VLOOKUP(H8,'Level Averages'!A:E,4,FALSE)</f>
        <v>#N/A</v>
      </c>
      <c r="J8" s="2" t="e">
        <f>VLOOKUP(H8,'Level Averages'!G:K,5,FALSE)</f>
        <v>#N/A</v>
      </c>
      <c r="K8" s="2" t="e">
        <f>VLOOKUP(H8,'Level Averages'!M:Q,5,FALSE)</f>
        <v>#N/A</v>
      </c>
      <c r="L8" s="2" t="e">
        <f t="shared" si="0"/>
        <v>#NUM!</v>
      </c>
      <c r="M8" s="2" t="e">
        <f t="shared" si="1"/>
        <v>#NUM!</v>
      </c>
      <c r="N8" s="15" t="e">
        <f>VLOOKUP(G8-I8,'Level Averages'!S:T,2,TRUE)</f>
        <v>#N/A</v>
      </c>
      <c r="O8" s="9" t="e">
        <f>VLOOKUP(F8,'Positional Adjustments'!A:B,2,FALSE)</f>
        <v>#N/A</v>
      </c>
      <c r="P8" s="8" t="e">
        <f t="shared" si="2"/>
        <v>#NUM!</v>
      </c>
    </row>
    <row r="9" spans="1:16" s="1" customFormat="1">
      <c r="A9" s="1" t="s">
        <v>9</v>
      </c>
      <c r="C9" s="1">
        <v>2.5</v>
      </c>
      <c r="D9" s="2"/>
      <c r="E9" s="2"/>
      <c r="I9" s="1" t="e">
        <f>VLOOKUP(H9,'Level Averages'!A:E,4,FALSE)</f>
        <v>#N/A</v>
      </c>
      <c r="J9" s="2" t="e">
        <f>VLOOKUP(H9,'Level Averages'!G:K,5,FALSE)</f>
        <v>#N/A</v>
      </c>
      <c r="K9" s="2" t="e">
        <f>VLOOKUP(H9,'Level Averages'!M:Q,5,FALSE)</f>
        <v>#N/A</v>
      </c>
      <c r="L9" s="2" t="e">
        <f t="shared" si="0"/>
        <v>#NUM!</v>
      </c>
      <c r="M9" s="2" t="e">
        <f t="shared" si="1"/>
        <v>#NUM!</v>
      </c>
      <c r="N9" s="15" t="e">
        <f>VLOOKUP(G9-I9,'Level Averages'!S:T,2,TRUE)</f>
        <v>#N/A</v>
      </c>
      <c r="O9" s="9" t="e">
        <f>VLOOKUP(F9,'Positional Adjustments'!A:B,2,FALSE)</f>
        <v>#N/A</v>
      </c>
      <c r="P9" s="8" t="e">
        <f t="shared" si="2"/>
        <v>#NUM!</v>
      </c>
    </row>
    <row r="10" spans="1:16" s="1" customFormat="1">
      <c r="A10" s="1" t="s">
        <v>10</v>
      </c>
      <c r="C10" s="1">
        <v>2.4</v>
      </c>
      <c r="D10" s="2"/>
      <c r="E10" s="2"/>
      <c r="I10" s="1" t="e">
        <f>VLOOKUP(H10,'Level Averages'!A:E,4,FALSE)</f>
        <v>#N/A</v>
      </c>
      <c r="J10" s="2" t="e">
        <f>VLOOKUP(H10,'Level Averages'!G:K,5,FALSE)</f>
        <v>#N/A</v>
      </c>
      <c r="K10" s="2" t="e">
        <f>VLOOKUP(H10,'Level Averages'!M:Q,5,FALSE)</f>
        <v>#N/A</v>
      </c>
      <c r="L10" s="2" t="e">
        <f t="shared" si="0"/>
        <v>#NUM!</v>
      </c>
      <c r="M10" s="2" t="e">
        <f t="shared" si="1"/>
        <v>#NUM!</v>
      </c>
      <c r="N10" s="15" t="e">
        <f>VLOOKUP(G10-I10,'Level Averages'!S:T,2,TRUE)</f>
        <v>#N/A</v>
      </c>
      <c r="O10" s="9" t="e">
        <f>VLOOKUP(F10,'Positional Adjustments'!A:B,2,FALSE)</f>
        <v>#N/A</v>
      </c>
      <c r="P10" s="8" t="e">
        <f t="shared" si="2"/>
        <v>#NUM!</v>
      </c>
    </row>
    <row r="11" spans="1:16" s="1" customFormat="1">
      <c r="A11" s="1" t="s">
        <v>11</v>
      </c>
      <c r="C11" s="1">
        <v>2.4</v>
      </c>
      <c r="D11" s="2"/>
      <c r="E11" s="2"/>
      <c r="I11" s="1" t="e">
        <f>VLOOKUP(H11,'Level Averages'!A:E,4,FALSE)</f>
        <v>#N/A</v>
      </c>
      <c r="J11" s="2" t="e">
        <f>VLOOKUP(H11,'Level Averages'!G:K,5,FALSE)</f>
        <v>#N/A</v>
      </c>
      <c r="K11" s="2" t="e">
        <f>VLOOKUP(H11,'Level Averages'!M:Q,5,FALSE)</f>
        <v>#N/A</v>
      </c>
      <c r="L11" s="2" t="e">
        <f t="shared" si="0"/>
        <v>#NUM!</v>
      </c>
      <c r="M11" s="2" t="e">
        <f t="shared" si="1"/>
        <v>#NUM!</v>
      </c>
      <c r="N11" s="15" t="e">
        <f>VLOOKUP(G11-I11,'Level Averages'!S:T,2,TRUE)</f>
        <v>#N/A</v>
      </c>
      <c r="O11" s="9" t="e">
        <f>VLOOKUP(F11,'Positional Adjustments'!A:B,2,FALSE)</f>
        <v>#N/A</v>
      </c>
      <c r="P11" s="8" t="e">
        <f t="shared" si="2"/>
        <v>#NUM!</v>
      </c>
    </row>
    <row r="12" spans="1:16" s="1" customFormat="1">
      <c r="A12" s="1" t="s">
        <v>12</v>
      </c>
      <c r="C12" s="1">
        <v>2.2999999999999998</v>
      </c>
      <c r="D12" s="2"/>
      <c r="E12" s="2"/>
      <c r="I12" s="1" t="e">
        <f>VLOOKUP(H12,'Level Averages'!A:E,4,FALSE)</f>
        <v>#N/A</v>
      </c>
      <c r="J12" s="2" t="e">
        <f>VLOOKUP(H12,'Level Averages'!G:K,5,FALSE)</f>
        <v>#N/A</v>
      </c>
      <c r="K12" s="2" t="e">
        <f>VLOOKUP(H12,'Level Averages'!M:Q,5,FALSE)</f>
        <v>#N/A</v>
      </c>
      <c r="L12" s="2" t="e">
        <f t="shared" si="0"/>
        <v>#NUM!</v>
      </c>
      <c r="M12" s="2" t="e">
        <f t="shared" si="1"/>
        <v>#NUM!</v>
      </c>
      <c r="N12" s="15" t="e">
        <f>VLOOKUP(G12-I12,'Level Averages'!S:T,2,TRUE)</f>
        <v>#N/A</v>
      </c>
      <c r="O12" s="9" t="e">
        <f>VLOOKUP(F12,'Positional Adjustments'!A:B,2,FALSE)</f>
        <v>#N/A</v>
      </c>
      <c r="P12" s="8" t="e">
        <f t="shared" si="2"/>
        <v>#NUM!</v>
      </c>
    </row>
    <row r="13" spans="1:16" s="1" customFormat="1">
      <c r="A13" s="1" t="s">
        <v>13</v>
      </c>
      <c r="C13" s="1">
        <v>2.2999999999999998</v>
      </c>
      <c r="D13" s="2"/>
      <c r="E13" s="2"/>
      <c r="I13" s="1" t="e">
        <f>VLOOKUP(H13,'Level Averages'!A:E,4,FALSE)</f>
        <v>#N/A</v>
      </c>
      <c r="J13" s="2" t="e">
        <f>VLOOKUP(H13,'Level Averages'!G:K,5,FALSE)</f>
        <v>#N/A</v>
      </c>
      <c r="K13" s="2" t="e">
        <f>VLOOKUP(H13,'Level Averages'!M:Q,5,FALSE)</f>
        <v>#N/A</v>
      </c>
      <c r="L13" s="2" t="e">
        <f t="shared" si="0"/>
        <v>#NUM!</v>
      </c>
      <c r="M13" s="2" t="e">
        <f t="shared" si="1"/>
        <v>#NUM!</v>
      </c>
      <c r="N13" s="15" t="e">
        <f>VLOOKUP(G13-I13,'Level Averages'!S:T,2,TRUE)</f>
        <v>#N/A</v>
      </c>
      <c r="O13" s="9" t="e">
        <f>VLOOKUP(F13,'Positional Adjustments'!A:B,2,FALSE)</f>
        <v>#N/A</v>
      </c>
      <c r="P13" s="8" t="e">
        <f t="shared" si="2"/>
        <v>#NUM!</v>
      </c>
    </row>
    <row r="14" spans="1:16" s="1" customFormat="1">
      <c r="A14" s="1" t="s">
        <v>14</v>
      </c>
      <c r="C14" s="1">
        <v>2.2999999999999998</v>
      </c>
      <c r="D14" s="2"/>
      <c r="E14" s="2"/>
      <c r="I14" s="1" t="e">
        <f>VLOOKUP(H14,'Level Averages'!A:E,4,FALSE)</f>
        <v>#N/A</v>
      </c>
      <c r="J14" s="2" t="e">
        <f>VLOOKUP(H14,'Level Averages'!G:K,5,FALSE)</f>
        <v>#N/A</v>
      </c>
      <c r="K14" s="2" t="e">
        <f>VLOOKUP(H14,'Level Averages'!M:Q,5,FALSE)</f>
        <v>#N/A</v>
      </c>
      <c r="L14" s="2" t="e">
        <f t="shared" si="0"/>
        <v>#NUM!</v>
      </c>
      <c r="M14" s="2" t="e">
        <f t="shared" si="1"/>
        <v>#NUM!</v>
      </c>
      <c r="N14" s="15" t="e">
        <f>VLOOKUP(G14-I14,'Level Averages'!S:T,2,TRUE)</f>
        <v>#N/A</v>
      </c>
      <c r="O14" s="9" t="e">
        <f>VLOOKUP(F14,'Positional Adjustments'!A:B,2,FALSE)</f>
        <v>#N/A</v>
      </c>
      <c r="P14" s="8" t="e">
        <f t="shared" si="2"/>
        <v>#NUM!</v>
      </c>
    </row>
    <row r="15" spans="1:16" s="1" customFormat="1">
      <c r="A15" s="1" t="s">
        <v>15</v>
      </c>
      <c r="C15" s="1">
        <v>2.2000000000000002</v>
      </c>
      <c r="D15" s="2"/>
      <c r="E15" s="2"/>
      <c r="I15" s="1" t="e">
        <f>VLOOKUP(H15,'Level Averages'!A:E,4,FALSE)</f>
        <v>#N/A</v>
      </c>
      <c r="J15" s="2" t="e">
        <f>VLOOKUP(H15,'Level Averages'!G:K,5,FALSE)</f>
        <v>#N/A</v>
      </c>
      <c r="K15" s="2" t="e">
        <f>VLOOKUP(H15,'Level Averages'!M:Q,5,FALSE)</f>
        <v>#N/A</v>
      </c>
      <c r="L15" s="2" t="e">
        <f t="shared" si="0"/>
        <v>#NUM!</v>
      </c>
      <c r="M15" s="2" t="e">
        <f t="shared" si="1"/>
        <v>#NUM!</v>
      </c>
      <c r="N15" s="15" t="e">
        <f>VLOOKUP(G15-I15,'Level Averages'!S:T,2,TRUE)</f>
        <v>#N/A</v>
      </c>
      <c r="O15" s="9" t="e">
        <f>VLOOKUP(F15,'Positional Adjustments'!A:B,2,FALSE)</f>
        <v>#N/A</v>
      </c>
      <c r="P15" s="8" t="e">
        <f t="shared" si="2"/>
        <v>#NUM!</v>
      </c>
    </row>
    <row r="16" spans="1:16" s="1" customFormat="1">
      <c r="A16" s="1" t="s">
        <v>16</v>
      </c>
      <c r="C16" s="1">
        <v>2.2000000000000002</v>
      </c>
      <c r="D16" s="2"/>
      <c r="E16" s="2"/>
      <c r="I16" s="1" t="e">
        <f>VLOOKUP(H16,'Level Averages'!A:E,4,FALSE)</f>
        <v>#N/A</v>
      </c>
      <c r="J16" s="2" t="e">
        <f>VLOOKUP(H16,'Level Averages'!G:K,5,FALSE)</f>
        <v>#N/A</v>
      </c>
      <c r="K16" s="2" t="e">
        <f>VLOOKUP(H16,'Level Averages'!M:Q,5,FALSE)</f>
        <v>#N/A</v>
      </c>
      <c r="L16" s="2" t="e">
        <f t="shared" si="0"/>
        <v>#NUM!</v>
      </c>
      <c r="M16" s="2" t="e">
        <f t="shared" si="1"/>
        <v>#NUM!</v>
      </c>
      <c r="N16" s="15" t="e">
        <f>VLOOKUP(G16-I16,'Level Averages'!S:T,2,TRUE)</f>
        <v>#N/A</v>
      </c>
      <c r="O16" s="9" t="e">
        <f>VLOOKUP(F16,'Positional Adjustments'!A:B,2,FALSE)</f>
        <v>#N/A</v>
      </c>
      <c r="P16" s="8" t="e">
        <f t="shared" si="2"/>
        <v>#NUM!</v>
      </c>
    </row>
    <row r="17" spans="1:16" s="1" customFormat="1">
      <c r="A17" s="1" t="s">
        <v>17</v>
      </c>
      <c r="C17" s="1">
        <v>2.2000000000000002</v>
      </c>
      <c r="D17" s="2"/>
      <c r="E17" s="2"/>
      <c r="I17" s="1" t="e">
        <f>VLOOKUP(H17,'Level Averages'!A:E,4,FALSE)</f>
        <v>#N/A</v>
      </c>
      <c r="J17" s="2" t="e">
        <f>VLOOKUP(H17,'Level Averages'!G:K,5,FALSE)</f>
        <v>#N/A</v>
      </c>
      <c r="K17" s="2" t="e">
        <f>VLOOKUP(H17,'Level Averages'!M:Q,5,FALSE)</f>
        <v>#N/A</v>
      </c>
      <c r="L17" s="2" t="e">
        <f t="shared" si="0"/>
        <v>#NUM!</v>
      </c>
      <c r="M17" s="2" t="e">
        <f t="shared" si="1"/>
        <v>#NUM!</v>
      </c>
      <c r="N17" s="15" t="e">
        <f>VLOOKUP(G17-I17,'Level Averages'!S:T,2,TRUE)</f>
        <v>#N/A</v>
      </c>
      <c r="O17" s="9" t="e">
        <f>VLOOKUP(F17,'Positional Adjustments'!A:B,2,FALSE)</f>
        <v>#N/A</v>
      </c>
      <c r="P17" s="8" t="e">
        <f t="shared" si="2"/>
        <v>#NUM!</v>
      </c>
    </row>
    <row r="18" spans="1:16" s="1" customFormat="1">
      <c r="A18" s="1" t="s">
        <v>18</v>
      </c>
      <c r="C18" s="1">
        <v>2.2000000000000002</v>
      </c>
      <c r="D18" s="2"/>
      <c r="E18" s="2"/>
      <c r="I18" s="1" t="e">
        <f>VLOOKUP(H18,'Level Averages'!A:E,4,FALSE)</f>
        <v>#N/A</v>
      </c>
      <c r="J18" s="2" t="e">
        <f>VLOOKUP(H18,'Level Averages'!G:K,5,FALSE)</f>
        <v>#N/A</v>
      </c>
      <c r="K18" s="2" t="e">
        <f>VLOOKUP(H18,'Level Averages'!M:Q,5,FALSE)</f>
        <v>#N/A</v>
      </c>
      <c r="L18" s="2" t="e">
        <f t="shared" si="0"/>
        <v>#NUM!</v>
      </c>
      <c r="M18" s="2" t="e">
        <f t="shared" si="1"/>
        <v>#NUM!</v>
      </c>
      <c r="N18" s="15" t="e">
        <f>VLOOKUP(G18-I18,'Level Averages'!S:T,2,TRUE)</f>
        <v>#N/A</v>
      </c>
      <c r="O18" s="9" t="e">
        <f>VLOOKUP(F18,'Positional Adjustments'!A:B,2,FALSE)</f>
        <v>#N/A</v>
      </c>
      <c r="P18" s="8" t="e">
        <f t="shared" si="2"/>
        <v>#NUM!</v>
      </c>
    </row>
    <row r="19" spans="1:16" s="1" customFormat="1">
      <c r="A19" s="1" t="s">
        <v>19</v>
      </c>
      <c r="C19" s="1">
        <v>2.1</v>
      </c>
      <c r="D19" s="2"/>
      <c r="E19" s="2"/>
      <c r="I19" s="1" t="e">
        <f>VLOOKUP(H19,'Level Averages'!A:E,4,FALSE)</f>
        <v>#N/A</v>
      </c>
      <c r="J19" s="2" t="e">
        <f>VLOOKUP(H19,'Level Averages'!G:K,5,FALSE)</f>
        <v>#N/A</v>
      </c>
      <c r="K19" s="2" t="e">
        <f>VLOOKUP(H19,'Level Averages'!M:Q,5,FALSE)</f>
        <v>#N/A</v>
      </c>
      <c r="L19" s="2" t="e">
        <f t="shared" si="0"/>
        <v>#NUM!</v>
      </c>
      <c r="M19" s="2" t="e">
        <f t="shared" si="1"/>
        <v>#NUM!</v>
      </c>
      <c r="N19" s="15" t="e">
        <f>VLOOKUP(G19-I19,'Level Averages'!S:T,2,TRUE)</f>
        <v>#N/A</v>
      </c>
      <c r="O19" s="9" t="e">
        <f>VLOOKUP(F19,'Positional Adjustments'!A:B,2,FALSE)</f>
        <v>#N/A</v>
      </c>
      <c r="P19" s="8" t="e">
        <f t="shared" si="2"/>
        <v>#NUM!</v>
      </c>
    </row>
    <row r="20" spans="1:16" s="1" customFormat="1">
      <c r="A20" s="1" t="s">
        <v>20</v>
      </c>
      <c r="C20" s="1">
        <v>2.1</v>
      </c>
      <c r="D20" s="2"/>
      <c r="E20" s="2"/>
      <c r="I20" s="1" t="e">
        <f>VLOOKUP(H20,'Level Averages'!A:E,4,FALSE)</f>
        <v>#N/A</v>
      </c>
      <c r="J20" s="2" t="e">
        <f>VLOOKUP(H20,'Level Averages'!G:K,5,FALSE)</f>
        <v>#N/A</v>
      </c>
      <c r="K20" s="2" t="e">
        <f>VLOOKUP(H20,'Level Averages'!M:Q,5,FALSE)</f>
        <v>#N/A</v>
      </c>
      <c r="L20" s="2" t="e">
        <f t="shared" si="0"/>
        <v>#NUM!</v>
      </c>
      <c r="M20" s="2" t="e">
        <f t="shared" si="1"/>
        <v>#NUM!</v>
      </c>
      <c r="N20" s="15" t="e">
        <f>VLOOKUP(G20-I20,'Level Averages'!S:T,2,TRUE)</f>
        <v>#N/A</v>
      </c>
      <c r="O20" s="9" t="e">
        <f>VLOOKUP(F20,'Positional Adjustments'!A:B,2,FALSE)</f>
        <v>#N/A</v>
      </c>
      <c r="P20" s="8" t="e">
        <f t="shared" si="2"/>
        <v>#NUM!</v>
      </c>
    </row>
    <row r="21" spans="1:16" s="1" customFormat="1">
      <c r="A21" s="1" t="s">
        <v>21</v>
      </c>
      <c r="C21" s="1">
        <v>2</v>
      </c>
      <c r="D21" s="2"/>
      <c r="E21" s="2"/>
      <c r="I21" s="1" t="e">
        <f>VLOOKUP(H21,'Level Averages'!A:E,4,FALSE)</f>
        <v>#N/A</v>
      </c>
      <c r="J21" s="2" t="e">
        <f>VLOOKUP(H21,'Level Averages'!G:K,5,FALSE)</f>
        <v>#N/A</v>
      </c>
      <c r="K21" s="2" t="e">
        <f>VLOOKUP(H21,'Level Averages'!M:Q,5,FALSE)</f>
        <v>#N/A</v>
      </c>
      <c r="L21" s="2" t="e">
        <f t="shared" si="0"/>
        <v>#NUM!</v>
      </c>
      <c r="M21" s="2" t="e">
        <f t="shared" si="1"/>
        <v>#NUM!</v>
      </c>
      <c r="N21" s="15" t="e">
        <f>VLOOKUP(G21-I21,'Level Averages'!S:T,2,TRUE)</f>
        <v>#N/A</v>
      </c>
      <c r="O21" s="9" t="e">
        <f>VLOOKUP(F21,'Positional Adjustments'!A:B,2,FALSE)</f>
        <v>#N/A</v>
      </c>
      <c r="P21" s="8" t="e">
        <f t="shared" si="2"/>
        <v>#NUM!</v>
      </c>
    </row>
    <row r="22" spans="1:16" s="1" customFormat="1">
      <c r="A22" s="1" t="s">
        <v>22</v>
      </c>
      <c r="C22" s="1">
        <v>2</v>
      </c>
      <c r="D22" s="2"/>
      <c r="E22" s="2"/>
      <c r="I22" s="1" t="e">
        <f>VLOOKUP(H22,'Level Averages'!A:E,4,FALSE)</f>
        <v>#N/A</v>
      </c>
      <c r="J22" s="2" t="e">
        <f>VLOOKUP(H22,'Level Averages'!G:K,5,FALSE)</f>
        <v>#N/A</v>
      </c>
      <c r="K22" s="2" t="e">
        <f>VLOOKUP(H22,'Level Averages'!M:Q,5,FALSE)</f>
        <v>#N/A</v>
      </c>
      <c r="L22" s="2" t="e">
        <f t="shared" si="0"/>
        <v>#NUM!</v>
      </c>
      <c r="M22" s="2" t="e">
        <f t="shared" si="1"/>
        <v>#NUM!</v>
      </c>
      <c r="N22" s="15" t="e">
        <f>VLOOKUP(G22-I22,'Level Averages'!S:T,2,TRUE)</f>
        <v>#N/A</v>
      </c>
      <c r="O22" s="9" t="e">
        <f>VLOOKUP(F22,'Positional Adjustments'!A:B,2,FALSE)</f>
        <v>#N/A</v>
      </c>
      <c r="P22" s="8" t="e">
        <f t="shared" si="2"/>
        <v>#NUM!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Total Rankings</vt:lpstr>
      <vt:lpstr>Data</vt:lpstr>
      <vt:lpstr>Positional Adjustments</vt:lpstr>
      <vt:lpstr>Level Averages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2014-02-19T12:09:55Z</dcterms:modified>
</cp:coreProperties>
</file>